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researchadmin\RSP\Common\Awards_By_Investigator\05_ Grants Coordinator Common\Working Copy of Budget Template\"/>
    </mc:Choice>
  </mc:AlternateContent>
  <xr:revisionPtr revIDLastSave="0" documentId="13_ncr:1_{B8835CCA-8A38-4C2D-A3F0-DED33A67876E}" xr6:coauthVersionLast="47" xr6:coauthVersionMax="47" xr10:uidLastSave="{00000000-0000-0000-0000-000000000000}"/>
  <workbookProtection workbookPassword="98F9" lockStructure="1"/>
  <bookViews>
    <workbookView xWindow="-28920" yWindow="-120" windowWidth="29040" windowHeight="15840" tabRatio="657" firstSheet="1" activeTab="5" xr2:uid="{00000000-000D-0000-FFFF-FFFF00000000}"/>
  </bookViews>
  <sheets>
    <sheet name="Instructions" sheetId="1" r:id="rId1"/>
    <sheet name="1 yr budget" sheetId="2" r:id="rId2"/>
    <sheet name="2 yr budget" sheetId="3" r:id="rId3"/>
    <sheet name="3 yr budget" sheetId="4" r:id="rId4"/>
    <sheet name="4 yr budget" sheetId="5" r:id="rId5"/>
    <sheet name="5 yr budget" sheetId="6" r:id="rId6"/>
    <sheet name="RATES" sheetId="7" r:id="rId7"/>
    <sheet name="TA_Stip" sheetId="8" r:id="rId8"/>
    <sheet name="FB_InstrFees" sheetId="9" r:id="rId9"/>
  </sheets>
  <definedNames>
    <definedName name="FiscalYear">RATES!$A$67:$A$76</definedName>
    <definedName name="RateType">RATES!$A$80:$A$83</definedName>
    <definedName name="Z_6AADEB61_0087_472C_8F2F_69B8E3F3705F_.wvu.Cols" localSheetId="1" hidden="1">'1 yr budget'!$Q:$Q</definedName>
    <definedName name="Z_6AADEB61_0087_472C_8F2F_69B8E3F3705F_.wvu.Cols" localSheetId="2" hidden="1">'2 yr budget'!$U:$U</definedName>
    <definedName name="Z_6AADEB61_0087_472C_8F2F_69B8E3F3705F_.wvu.Cols" localSheetId="3" hidden="1">'3 yr budget'!$Y:$Y</definedName>
    <definedName name="Z_6AADEB61_0087_472C_8F2F_69B8E3F3705F_.wvu.Cols" localSheetId="4" hidden="1">'4 yr budget'!$AD:$AD</definedName>
    <definedName name="Z_6AADEB61_0087_472C_8F2F_69B8E3F3705F_.wvu.Cols" localSheetId="5" hidden="1">'5 yr budget'!$AH:$AH</definedName>
    <definedName name="Z_6AADEB61_0087_472C_8F2F_69B8E3F3705F_.wvu.Rows" localSheetId="8" hidden="1">FB_InstrFees!#REF!,FB_InstrFees!#REF!,FB_InstrFees!#REF!,FB_InstrFees!#REF!,FB_InstrFees!$7:$13</definedName>
    <definedName name="Z_6AADEB61_0087_472C_8F2F_69B8E3F3705F_.wvu.Rows" localSheetId="0" hidden="1">Instructions!$10:$11</definedName>
  </definedNames>
  <calcPr calcId="191029"/>
  <customWorkbookViews>
    <customWorkbookView name="Langlois, Sarah J - Personal View" guid="{6AADEB61-0087-472C-8F2F-69B8E3F3705F}" mergeInterval="0" personalView="1" maximized="1" xWindow="1911" yWindow="-9" windowWidth="1938" windowHeight="1098" tabRatio="65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3" l="1"/>
  <c r="E63" i="3"/>
  <c r="J63" i="3"/>
  <c r="AD138" i="4"/>
  <c r="R138" i="4"/>
  <c r="N138" i="4"/>
  <c r="J138" i="4"/>
  <c r="J138" i="2"/>
  <c r="J48" i="3"/>
  <c r="M83" i="6"/>
  <c r="AG83" i="6" s="1"/>
  <c r="AI83" i="6" s="1"/>
  <c r="M48" i="6"/>
  <c r="T83" i="4"/>
  <c r="P83" i="4"/>
  <c r="L83" i="4"/>
  <c r="K9" i="4"/>
  <c r="O9" i="4" s="1"/>
  <c r="L9" i="4"/>
  <c r="J137" i="4" s="1"/>
  <c r="T70" i="5"/>
  <c r="J33" i="4"/>
  <c r="AB86" i="6"/>
  <c r="AB85" i="6"/>
  <c r="AB84" i="6"/>
  <c r="U83" i="5"/>
  <c r="K125" i="6"/>
  <c r="J154" i="4"/>
  <c r="AD154" i="4" s="1"/>
  <c r="K54" i="6"/>
  <c r="K55" i="6"/>
  <c r="K56" i="6"/>
  <c r="K46" i="6"/>
  <c r="K45" i="5"/>
  <c r="O45" i="5" s="1"/>
  <c r="K46" i="5"/>
  <c r="K44" i="5"/>
  <c r="L44" i="4"/>
  <c r="P44" i="4" s="1"/>
  <c r="J49" i="3"/>
  <c r="J50" i="3"/>
  <c r="N50" i="3" s="1"/>
  <c r="AD50" i="3" s="1"/>
  <c r="J51" i="3"/>
  <c r="J52" i="3"/>
  <c r="J53" i="3"/>
  <c r="J45" i="3"/>
  <c r="N45" i="3" s="1"/>
  <c r="J46" i="3"/>
  <c r="P45" i="3"/>
  <c r="P46" i="3"/>
  <c r="P44" i="3"/>
  <c r="L44" i="3"/>
  <c r="L45" i="3"/>
  <c r="J54" i="3"/>
  <c r="AC83" i="6"/>
  <c r="Y83" i="6"/>
  <c r="P83" i="3"/>
  <c r="Y83" i="5"/>
  <c r="Q83" i="5"/>
  <c r="U83" i="6"/>
  <c r="Q83" i="6"/>
  <c r="E81" i="6"/>
  <c r="AD121" i="3"/>
  <c r="AD120" i="3"/>
  <c r="M83" i="5"/>
  <c r="N124" i="4"/>
  <c r="J85" i="2"/>
  <c r="AD85" i="2" s="1"/>
  <c r="AH85" i="2" s="1"/>
  <c r="L83" i="2"/>
  <c r="AF83" i="2" s="1"/>
  <c r="AH83" i="2" s="1"/>
  <c r="J48" i="2"/>
  <c r="AD48" i="2" s="1"/>
  <c r="K9" i="2"/>
  <c r="L64" i="2" s="1"/>
  <c r="AF64" i="2" s="1"/>
  <c r="L9" i="2"/>
  <c r="J143" i="2" s="1"/>
  <c r="AD143" i="2" s="1"/>
  <c r="AH143" i="2" s="1"/>
  <c r="J13" i="2"/>
  <c r="J14" i="2"/>
  <c r="AD14" i="2"/>
  <c r="J15" i="2"/>
  <c r="AD15" i="2"/>
  <c r="J16" i="2"/>
  <c r="AD16" i="2"/>
  <c r="J17" i="2"/>
  <c r="AD17" i="2"/>
  <c r="J18" i="2"/>
  <c r="J19" i="2"/>
  <c r="J20" i="2"/>
  <c r="J21" i="2"/>
  <c r="AD21" i="2"/>
  <c r="J22" i="2"/>
  <c r="J23" i="2"/>
  <c r="AD23" i="2"/>
  <c r="J24" i="2"/>
  <c r="AD24" i="2"/>
  <c r="J25" i="2"/>
  <c r="AD25" i="2"/>
  <c r="J26" i="2"/>
  <c r="AD26" i="2"/>
  <c r="J27" i="2"/>
  <c r="AD27" i="2"/>
  <c r="J28" i="2"/>
  <c r="J29" i="2"/>
  <c r="J33" i="2"/>
  <c r="J34" i="2"/>
  <c r="J35" i="2"/>
  <c r="J36" i="2"/>
  <c r="J37" i="2"/>
  <c r="J38" i="2"/>
  <c r="J39" i="2"/>
  <c r="J40" i="2"/>
  <c r="J41" i="2"/>
  <c r="J42" i="2"/>
  <c r="E81" i="2"/>
  <c r="J44" i="2"/>
  <c r="AD44" i="2" s="1"/>
  <c r="J45" i="2"/>
  <c r="AD45" i="2"/>
  <c r="J46" i="2"/>
  <c r="AD46" i="2"/>
  <c r="J49" i="2"/>
  <c r="J50" i="2"/>
  <c r="AD50" i="2" s="1"/>
  <c r="J51" i="2"/>
  <c r="AD51" i="2"/>
  <c r="J52" i="2"/>
  <c r="AD52" i="2"/>
  <c r="J53" i="2"/>
  <c r="AD53" i="2"/>
  <c r="J84" i="2"/>
  <c r="AD84" i="2" s="1"/>
  <c r="AH84" i="2" s="1"/>
  <c r="J86" i="2"/>
  <c r="AD86" i="2" s="1"/>
  <c r="AH86" i="2" s="1"/>
  <c r="E87" i="2"/>
  <c r="J54" i="2"/>
  <c r="E88" i="2"/>
  <c r="J55" i="2"/>
  <c r="AD55" i="2"/>
  <c r="E89" i="2"/>
  <c r="J56" i="2"/>
  <c r="AD56" i="2"/>
  <c r="J99" i="2"/>
  <c r="J104" i="2"/>
  <c r="AD104" i="2"/>
  <c r="J111" i="2"/>
  <c r="J124" i="2"/>
  <c r="J154" i="2"/>
  <c r="J125" i="2" s="1"/>
  <c r="J158" i="2"/>
  <c r="J126" i="2" s="1"/>
  <c r="J162" i="2"/>
  <c r="J127" i="2"/>
  <c r="J166" i="2"/>
  <c r="J128" i="2" s="1"/>
  <c r="J170" i="2"/>
  <c r="J129" i="2" s="1"/>
  <c r="N154" i="2"/>
  <c r="N158" i="2"/>
  <c r="N162" i="2"/>
  <c r="AD162" i="2" s="1"/>
  <c r="N166" i="2"/>
  <c r="N170" i="2"/>
  <c r="N173" i="2"/>
  <c r="R153" i="2"/>
  <c r="AD153" i="2"/>
  <c r="R154" i="2"/>
  <c r="R157" i="2"/>
  <c r="R161" i="2"/>
  <c r="AD161" i="2" s="1"/>
  <c r="R165" i="2"/>
  <c r="R166" i="2" s="1"/>
  <c r="R169" i="2"/>
  <c r="R170" i="2"/>
  <c r="AD170" i="2" s="1"/>
  <c r="AD168" i="2"/>
  <c r="AD164" i="2"/>
  <c r="AD160" i="2"/>
  <c r="AD156" i="2"/>
  <c r="AD152" i="2"/>
  <c r="K33" i="2"/>
  <c r="AE33" i="2"/>
  <c r="K34" i="2"/>
  <c r="AE34" i="2"/>
  <c r="K35" i="2"/>
  <c r="AE35" i="2"/>
  <c r="K36" i="2"/>
  <c r="AE36" i="2"/>
  <c r="K37" i="2"/>
  <c r="AE37" i="2"/>
  <c r="K38" i="2"/>
  <c r="AE38" i="2"/>
  <c r="K39" i="2"/>
  <c r="AE39" i="2"/>
  <c r="K40" i="2"/>
  <c r="AE40" i="2"/>
  <c r="K41" i="2"/>
  <c r="AE41" i="2"/>
  <c r="K42" i="2"/>
  <c r="AE42" i="2"/>
  <c r="K48" i="2"/>
  <c r="K49" i="2"/>
  <c r="AE49" i="2" s="1"/>
  <c r="K50" i="2"/>
  <c r="K87" i="2" s="1"/>
  <c r="AE87" i="2" s="1"/>
  <c r="AH87" i="2" s="1"/>
  <c r="K51" i="2"/>
  <c r="AE51" i="2"/>
  <c r="K52" i="2"/>
  <c r="K53" i="2"/>
  <c r="AE53" i="2"/>
  <c r="K55" i="2"/>
  <c r="AE55" i="2"/>
  <c r="K56" i="2"/>
  <c r="AE56" i="2"/>
  <c r="K13" i="2"/>
  <c r="AE13" i="2"/>
  <c r="K14" i="2"/>
  <c r="AE14" i="2"/>
  <c r="K15" i="2"/>
  <c r="K16" i="2"/>
  <c r="K17" i="2"/>
  <c r="AE17" i="2"/>
  <c r="K18" i="2"/>
  <c r="AE18" i="2"/>
  <c r="K19" i="2"/>
  <c r="AE19" i="2"/>
  <c r="K20" i="2"/>
  <c r="K66" i="2"/>
  <c r="K21" i="2"/>
  <c r="AE21" i="2"/>
  <c r="K22" i="2"/>
  <c r="AE22" i="2"/>
  <c r="K23" i="2"/>
  <c r="K24" i="2"/>
  <c r="AE24" i="2"/>
  <c r="K25" i="2"/>
  <c r="AE25" i="2"/>
  <c r="K26" i="2"/>
  <c r="AE26" i="2"/>
  <c r="K27" i="2"/>
  <c r="AE27" i="2"/>
  <c r="K28" i="2"/>
  <c r="AE28" i="2"/>
  <c r="K29" i="2"/>
  <c r="AE29" i="2"/>
  <c r="K44" i="2"/>
  <c r="AE44" i="2" s="1"/>
  <c r="K45" i="2"/>
  <c r="AE45" i="2" s="1"/>
  <c r="K46" i="2"/>
  <c r="AE46" i="2" s="1"/>
  <c r="AH46" i="2" s="1"/>
  <c r="K54" i="2"/>
  <c r="L13" i="2"/>
  <c r="AF13" i="2"/>
  <c r="L14" i="2"/>
  <c r="AF14" i="2"/>
  <c r="L15" i="2"/>
  <c r="AF15" i="2"/>
  <c r="L16" i="2"/>
  <c r="L17" i="2"/>
  <c r="L18" i="2"/>
  <c r="AF18" i="2"/>
  <c r="L19" i="2"/>
  <c r="AF19" i="2"/>
  <c r="L20" i="2"/>
  <c r="L21" i="2"/>
  <c r="L22" i="2"/>
  <c r="AF22" i="2"/>
  <c r="L23" i="2"/>
  <c r="AF23" i="2"/>
  <c r="L24" i="2"/>
  <c r="AF24" i="2"/>
  <c r="L25" i="2"/>
  <c r="L26" i="2"/>
  <c r="L27" i="2"/>
  <c r="L28" i="2"/>
  <c r="AF28" i="2"/>
  <c r="L29" i="2"/>
  <c r="L33" i="2"/>
  <c r="L34" i="2"/>
  <c r="L35" i="2"/>
  <c r="L36" i="2"/>
  <c r="L37" i="2"/>
  <c r="L38" i="2"/>
  <c r="L39" i="2"/>
  <c r="L40" i="2"/>
  <c r="L41" i="2"/>
  <c r="AF41" i="2"/>
  <c r="L42" i="2"/>
  <c r="AF42" i="2"/>
  <c r="L48" i="2"/>
  <c r="AF48" i="2" s="1"/>
  <c r="L49" i="2"/>
  <c r="AF49" i="2" s="1"/>
  <c r="L50" i="2"/>
  <c r="L87" i="2" s="1"/>
  <c r="AF87" i="2" s="1"/>
  <c r="AF50" i="2"/>
  <c r="L51" i="2"/>
  <c r="AF51" i="2"/>
  <c r="L52" i="2"/>
  <c r="AF52" i="2"/>
  <c r="L53" i="2"/>
  <c r="AF53" i="2"/>
  <c r="L55" i="2"/>
  <c r="AF55" i="2"/>
  <c r="L56" i="2"/>
  <c r="AF56" i="2"/>
  <c r="L44" i="2"/>
  <c r="AF44" i="2" s="1"/>
  <c r="L45" i="2"/>
  <c r="AF45" i="2"/>
  <c r="L46" i="2"/>
  <c r="AF46" i="2" s="1"/>
  <c r="L54" i="2"/>
  <c r="AF54" i="2"/>
  <c r="L99" i="2"/>
  <c r="AF99" i="2"/>
  <c r="L104" i="2"/>
  <c r="L111" i="2"/>
  <c r="AF111" i="2"/>
  <c r="L124" i="2"/>
  <c r="L130" i="2"/>
  <c r="AF130" i="2"/>
  <c r="K64" i="2"/>
  <c r="AE64" i="2"/>
  <c r="K99" i="2"/>
  <c r="AE99" i="2"/>
  <c r="K104" i="2"/>
  <c r="AE104" i="2"/>
  <c r="K111" i="2"/>
  <c r="AE111" i="2"/>
  <c r="K124" i="2"/>
  <c r="K130" i="2"/>
  <c r="AE130" i="2"/>
  <c r="K146" i="2"/>
  <c r="AE146" i="2"/>
  <c r="AF138" i="2"/>
  <c r="AE129" i="2"/>
  <c r="AF129" i="2"/>
  <c r="AE128" i="2"/>
  <c r="AF128" i="2"/>
  <c r="AE127" i="2"/>
  <c r="AF127" i="2"/>
  <c r="AE126" i="2"/>
  <c r="AF126" i="2"/>
  <c r="AE125" i="2"/>
  <c r="AF125" i="2"/>
  <c r="AD123" i="2"/>
  <c r="AE123" i="2"/>
  <c r="AF123" i="2"/>
  <c r="AD122" i="2"/>
  <c r="AE122" i="2"/>
  <c r="AF122" i="2"/>
  <c r="AD121" i="2"/>
  <c r="AE121" i="2"/>
  <c r="AF121" i="2"/>
  <c r="AD120" i="2"/>
  <c r="AE120" i="2"/>
  <c r="AF120" i="2"/>
  <c r="AD119" i="2"/>
  <c r="AE119" i="2"/>
  <c r="AF119" i="2"/>
  <c r="AD118" i="2"/>
  <c r="AE118" i="2"/>
  <c r="AF118" i="2"/>
  <c r="AD117" i="2"/>
  <c r="AE117" i="2"/>
  <c r="AF117" i="2"/>
  <c r="AD116" i="2"/>
  <c r="AE116" i="2"/>
  <c r="AF116" i="2"/>
  <c r="AD115" i="2"/>
  <c r="AE115" i="2"/>
  <c r="AF115" i="2"/>
  <c r="AD114" i="2"/>
  <c r="AE114" i="2"/>
  <c r="AF114" i="2"/>
  <c r="AD111" i="2"/>
  <c r="AD110" i="2"/>
  <c r="AE110" i="2"/>
  <c r="AF110" i="2"/>
  <c r="AD109" i="2"/>
  <c r="AE109" i="2"/>
  <c r="AF109" i="2"/>
  <c r="AD108" i="2"/>
  <c r="AE108" i="2"/>
  <c r="AF108" i="2"/>
  <c r="AD107" i="2"/>
  <c r="AE107" i="2"/>
  <c r="AF107" i="2"/>
  <c r="AF104" i="2"/>
  <c r="AD103" i="2"/>
  <c r="AE103" i="2"/>
  <c r="AF103" i="2"/>
  <c r="AD102" i="2"/>
  <c r="AE102" i="2"/>
  <c r="AF102" i="2"/>
  <c r="AD98" i="2"/>
  <c r="AE98" i="2"/>
  <c r="AF98" i="2"/>
  <c r="AD97" i="2"/>
  <c r="AE97" i="2"/>
  <c r="AF97" i="2"/>
  <c r="AD96" i="2"/>
  <c r="AE96" i="2"/>
  <c r="AF96" i="2"/>
  <c r="AD95" i="2"/>
  <c r="AE95" i="2"/>
  <c r="AF95" i="2"/>
  <c r="AE84" i="2"/>
  <c r="AF84" i="2"/>
  <c r="AD83" i="2"/>
  <c r="AE83" i="2"/>
  <c r="AE54" i="2"/>
  <c r="AE52" i="2"/>
  <c r="AD40" i="2"/>
  <c r="AD38" i="2"/>
  <c r="AF37" i="2"/>
  <c r="AD33" i="2"/>
  <c r="M29" i="2"/>
  <c r="AD28" i="2"/>
  <c r="M28" i="2"/>
  <c r="AF27" i="2"/>
  <c r="M27" i="2"/>
  <c r="AF26" i="2"/>
  <c r="M26" i="2"/>
  <c r="M25" i="2"/>
  <c r="M24" i="2"/>
  <c r="AE23" i="2"/>
  <c r="M23" i="2"/>
  <c r="AD22" i="2"/>
  <c r="M22" i="2"/>
  <c r="M21" i="2"/>
  <c r="AD20" i="2"/>
  <c r="M20" i="2"/>
  <c r="AD19" i="2"/>
  <c r="M19" i="2"/>
  <c r="M18" i="2"/>
  <c r="M17" i="2"/>
  <c r="M16" i="2"/>
  <c r="AE15" i="2"/>
  <c r="M15" i="2"/>
  <c r="M14" i="2"/>
  <c r="M13" i="2"/>
  <c r="AH12" i="2"/>
  <c r="AF12" i="2"/>
  <c r="AE12" i="2"/>
  <c r="AD12" i="2"/>
  <c r="L7" i="2"/>
  <c r="J7" i="2"/>
  <c r="F2" i="2"/>
  <c r="L48" i="3"/>
  <c r="P48" i="3" s="1"/>
  <c r="L49" i="3"/>
  <c r="P49" i="3" s="1"/>
  <c r="L50" i="3"/>
  <c r="L51" i="3"/>
  <c r="P51" i="3" s="1"/>
  <c r="AF51" i="3" s="1"/>
  <c r="L52" i="3"/>
  <c r="P52" i="3"/>
  <c r="AF52" i="3"/>
  <c r="L53" i="3"/>
  <c r="P53" i="3"/>
  <c r="AF53" i="3"/>
  <c r="L55" i="3"/>
  <c r="L56" i="3"/>
  <c r="P56" i="3"/>
  <c r="L83" i="3"/>
  <c r="L54" i="3"/>
  <c r="P54" i="3"/>
  <c r="AF54" i="3"/>
  <c r="N49" i="3"/>
  <c r="AD49" i="3" s="1"/>
  <c r="N51" i="3"/>
  <c r="AD51" i="3" s="1"/>
  <c r="AH51" i="3" s="1"/>
  <c r="N52" i="3"/>
  <c r="AD52" i="3"/>
  <c r="N53" i="3"/>
  <c r="AD53" i="3"/>
  <c r="J84" i="3"/>
  <c r="N84" i="3" s="1"/>
  <c r="AD84" i="3" s="1"/>
  <c r="AH84" i="3" s="1"/>
  <c r="J85" i="3"/>
  <c r="N85" i="3" s="1"/>
  <c r="J86" i="3"/>
  <c r="N86" i="3" s="1"/>
  <c r="N54" i="3"/>
  <c r="J55" i="3"/>
  <c r="J56" i="3"/>
  <c r="N56" i="3"/>
  <c r="AD56" i="3"/>
  <c r="L9" i="6"/>
  <c r="Z15" i="5"/>
  <c r="V15" i="5"/>
  <c r="R15" i="5"/>
  <c r="M15" i="5"/>
  <c r="Q15" i="5"/>
  <c r="U15" i="5"/>
  <c r="Y15" i="5"/>
  <c r="AG15" i="5"/>
  <c r="L15" i="5"/>
  <c r="P15" i="5"/>
  <c r="T15" i="5"/>
  <c r="X15" i="5"/>
  <c r="K15" i="5"/>
  <c r="N15" i="5"/>
  <c r="K159" i="6"/>
  <c r="K126" i="6" s="1"/>
  <c r="O159" i="6"/>
  <c r="S159" i="6"/>
  <c r="S126" i="6"/>
  <c r="S131" i="6" s="1"/>
  <c r="W159" i="6"/>
  <c r="W126" i="6"/>
  <c r="AA159" i="6"/>
  <c r="AA126" i="6"/>
  <c r="AF126" i="6"/>
  <c r="AG126" i="6"/>
  <c r="K163" i="6"/>
  <c r="K127" i="6" s="1"/>
  <c r="O163" i="6"/>
  <c r="O127" i="6" s="1"/>
  <c r="S163" i="6"/>
  <c r="W163" i="6"/>
  <c r="AA163" i="6"/>
  <c r="AF127" i="6"/>
  <c r="AG127" i="6"/>
  <c r="K167" i="6"/>
  <c r="K128" i="6" s="1"/>
  <c r="O167" i="6"/>
  <c r="S167" i="6"/>
  <c r="S128" i="6"/>
  <c r="W166" i="6"/>
  <c r="AA167" i="6"/>
  <c r="AA128" i="6" s="1"/>
  <c r="AA131" i="6" s="1"/>
  <c r="AF128" i="6"/>
  <c r="AG128" i="6"/>
  <c r="K171" i="6"/>
  <c r="K129" i="6"/>
  <c r="O171" i="6"/>
  <c r="O129" i="6" s="1"/>
  <c r="S171" i="6"/>
  <c r="S129" i="6" s="1"/>
  <c r="W171" i="6"/>
  <c r="W129" i="6" s="1"/>
  <c r="AA171" i="6"/>
  <c r="AA129" i="6" s="1"/>
  <c r="AF129" i="6"/>
  <c r="AG129" i="6"/>
  <c r="K9" i="3"/>
  <c r="O9" i="3" s="1"/>
  <c r="J170" i="3"/>
  <c r="R169" i="3"/>
  <c r="R170" i="3" s="1"/>
  <c r="AD170" i="3" s="1"/>
  <c r="N170" i="3"/>
  <c r="N129" i="3"/>
  <c r="AD168" i="3"/>
  <c r="R165" i="3"/>
  <c r="AD165" i="3" s="1"/>
  <c r="N166" i="3"/>
  <c r="N128" i="3" s="1"/>
  <c r="AD164" i="3"/>
  <c r="N162" i="3"/>
  <c r="N127" i="3" s="1"/>
  <c r="Y127" i="3" s="1"/>
  <c r="R161" i="3"/>
  <c r="R162" i="3" s="1"/>
  <c r="AD162" i="3" s="1"/>
  <c r="AD160" i="3"/>
  <c r="R157" i="3"/>
  <c r="R158" i="3"/>
  <c r="N158" i="3"/>
  <c r="N126" i="3" s="1"/>
  <c r="J158" i="3"/>
  <c r="AD156" i="3"/>
  <c r="J154" i="3"/>
  <c r="J125" i="3" s="1"/>
  <c r="R153" i="3"/>
  <c r="R154" i="3"/>
  <c r="N154" i="3"/>
  <c r="N125" i="3"/>
  <c r="AD152" i="3"/>
  <c r="O146" i="3"/>
  <c r="K146" i="3"/>
  <c r="AF138" i="3"/>
  <c r="L124" i="3"/>
  <c r="L130" i="3"/>
  <c r="AF129" i="3"/>
  <c r="AE129" i="3"/>
  <c r="AF128" i="3"/>
  <c r="AE128" i="3"/>
  <c r="AF127" i="3"/>
  <c r="AE127" i="3"/>
  <c r="AF126" i="3"/>
  <c r="AE126" i="3"/>
  <c r="AF125" i="3"/>
  <c r="AE125" i="3"/>
  <c r="J124" i="3"/>
  <c r="N124" i="3"/>
  <c r="K124" i="3"/>
  <c r="AF123" i="3"/>
  <c r="AE123" i="3"/>
  <c r="AD123" i="3"/>
  <c r="AF122" i="3"/>
  <c r="AE122" i="3"/>
  <c r="AD122" i="3"/>
  <c r="AF121" i="3"/>
  <c r="AE121" i="3"/>
  <c r="AH121" i="3"/>
  <c r="AF120" i="3"/>
  <c r="AE120" i="3"/>
  <c r="AH120" i="3"/>
  <c r="AF119" i="3"/>
  <c r="AE119" i="3"/>
  <c r="AD119" i="3"/>
  <c r="AD118" i="3"/>
  <c r="P111" i="3"/>
  <c r="P118" i="3"/>
  <c r="AF118" i="3"/>
  <c r="O111" i="3"/>
  <c r="O118" i="3"/>
  <c r="AF117" i="3"/>
  <c r="AE117" i="3"/>
  <c r="AH117" i="3"/>
  <c r="AD117" i="3"/>
  <c r="AF116" i="3"/>
  <c r="AE116" i="3"/>
  <c r="AD116" i="3"/>
  <c r="AH116" i="3"/>
  <c r="AF115" i="3"/>
  <c r="AE115" i="3"/>
  <c r="AD115" i="3"/>
  <c r="AF114" i="3"/>
  <c r="AE114" i="3"/>
  <c r="AD114" i="3"/>
  <c r="N111" i="3"/>
  <c r="AD111" i="3"/>
  <c r="L111" i="3"/>
  <c r="AF111" i="3"/>
  <c r="K111" i="3"/>
  <c r="J111" i="3"/>
  <c r="AF110" i="3"/>
  <c r="AE110" i="3"/>
  <c r="AD110" i="3"/>
  <c r="AH110" i="3"/>
  <c r="AF109" i="3"/>
  <c r="AH109" i="3"/>
  <c r="AE109" i="3"/>
  <c r="AD109" i="3"/>
  <c r="AF108" i="3"/>
  <c r="AE108" i="3"/>
  <c r="AD108" i="3"/>
  <c r="AH108" i="3"/>
  <c r="AF107" i="3"/>
  <c r="AE107" i="3"/>
  <c r="AD107" i="3"/>
  <c r="L104" i="3"/>
  <c r="P104" i="3"/>
  <c r="AF104" i="3"/>
  <c r="O104" i="3"/>
  <c r="N104" i="3"/>
  <c r="J104" i="3"/>
  <c r="AD104" i="3"/>
  <c r="K104" i="3"/>
  <c r="AE104" i="3"/>
  <c r="AF103" i="3"/>
  <c r="AE103" i="3"/>
  <c r="AD103" i="3"/>
  <c r="AF102" i="3"/>
  <c r="AE102" i="3"/>
  <c r="AD102" i="3"/>
  <c r="AH102" i="3"/>
  <c r="P99" i="3"/>
  <c r="AF99" i="3"/>
  <c r="O99" i="3"/>
  <c r="AE99" i="3"/>
  <c r="N99" i="3"/>
  <c r="L99" i="3"/>
  <c r="K99" i="3"/>
  <c r="J99" i="3"/>
  <c r="AF98" i="3"/>
  <c r="AE98" i="3"/>
  <c r="AF97" i="3"/>
  <c r="AE97" i="3"/>
  <c r="AD97" i="3"/>
  <c r="AF96" i="3"/>
  <c r="AE96" i="3"/>
  <c r="AD96" i="3"/>
  <c r="AF95" i="3"/>
  <c r="AE95" i="3"/>
  <c r="AD95" i="3"/>
  <c r="E89" i="3"/>
  <c r="E88" i="3"/>
  <c r="E87" i="3"/>
  <c r="N87" i="3"/>
  <c r="AE84" i="3"/>
  <c r="AF84" i="3"/>
  <c r="AE83" i="3"/>
  <c r="AD83" i="3"/>
  <c r="E81" i="3"/>
  <c r="K16" i="3"/>
  <c r="K64" i="3"/>
  <c r="K56" i="3"/>
  <c r="O56" i="3"/>
  <c r="AE56" i="3"/>
  <c r="K55" i="3"/>
  <c r="K54" i="3"/>
  <c r="O54" i="3"/>
  <c r="K53" i="3"/>
  <c r="K52" i="3"/>
  <c r="O52" i="3"/>
  <c r="AE52" i="3"/>
  <c r="K51" i="3"/>
  <c r="O51" i="3" s="1"/>
  <c r="AE51" i="3" s="1"/>
  <c r="K50" i="3"/>
  <c r="K49" i="3"/>
  <c r="K48" i="3"/>
  <c r="L46" i="3"/>
  <c r="K46" i="3"/>
  <c r="K45" i="3"/>
  <c r="O45" i="3" s="1"/>
  <c r="K44" i="3"/>
  <c r="O44" i="3" s="1"/>
  <c r="AE44" i="3" s="1"/>
  <c r="J44" i="3"/>
  <c r="N44" i="3" s="1"/>
  <c r="K42" i="3"/>
  <c r="O42" i="3" s="1"/>
  <c r="J42" i="3"/>
  <c r="N42" i="3" s="1"/>
  <c r="L42" i="3"/>
  <c r="J41" i="3"/>
  <c r="L41" i="3"/>
  <c r="K41" i="3"/>
  <c r="O41" i="3"/>
  <c r="AE41" i="3"/>
  <c r="L40" i="3"/>
  <c r="P40" i="3"/>
  <c r="K40" i="3"/>
  <c r="J40" i="3"/>
  <c r="N40" i="3"/>
  <c r="L39" i="3"/>
  <c r="P39" i="3"/>
  <c r="AF39" i="3"/>
  <c r="K39" i="3"/>
  <c r="J39" i="3"/>
  <c r="K38" i="3"/>
  <c r="O38" i="3"/>
  <c r="AE38" i="3"/>
  <c r="L38" i="3"/>
  <c r="J38" i="3"/>
  <c r="J37" i="3"/>
  <c r="L37" i="3"/>
  <c r="K37" i="3"/>
  <c r="O37" i="3"/>
  <c r="L36" i="3"/>
  <c r="P36" i="3"/>
  <c r="K36" i="3"/>
  <c r="O36" i="3"/>
  <c r="AE36" i="3"/>
  <c r="J36" i="3"/>
  <c r="N36" i="3"/>
  <c r="L35" i="3"/>
  <c r="P35" i="3"/>
  <c r="K35" i="3"/>
  <c r="O35" i="3"/>
  <c r="J35" i="3"/>
  <c r="K34" i="3"/>
  <c r="O34" i="3"/>
  <c r="AE34" i="3"/>
  <c r="L34" i="3"/>
  <c r="J34" i="3"/>
  <c r="J33" i="3"/>
  <c r="N33" i="3"/>
  <c r="L33" i="3"/>
  <c r="P33" i="3"/>
  <c r="K33" i="3"/>
  <c r="Q29" i="3"/>
  <c r="M29" i="3"/>
  <c r="L29" i="3"/>
  <c r="K29" i="3"/>
  <c r="O29" i="3"/>
  <c r="AE29" i="3"/>
  <c r="J29" i="3"/>
  <c r="Q28" i="3"/>
  <c r="M28" i="3"/>
  <c r="L28" i="3"/>
  <c r="P28" i="3"/>
  <c r="K28" i="3"/>
  <c r="O28" i="3"/>
  <c r="AE28" i="3"/>
  <c r="J28" i="3"/>
  <c r="Q27" i="3"/>
  <c r="M27" i="3"/>
  <c r="L27" i="3"/>
  <c r="K27" i="3"/>
  <c r="O27" i="3"/>
  <c r="AE27" i="3"/>
  <c r="J27" i="3"/>
  <c r="N27" i="3"/>
  <c r="Q26" i="3"/>
  <c r="L26" i="3"/>
  <c r="P26" i="3"/>
  <c r="AF26" i="3"/>
  <c r="M26" i="3"/>
  <c r="K26" i="3"/>
  <c r="O26" i="3"/>
  <c r="AE26" i="3"/>
  <c r="J26" i="3"/>
  <c r="Q25" i="3"/>
  <c r="M25" i="3"/>
  <c r="L25" i="3"/>
  <c r="L24" i="3"/>
  <c r="P24" i="3"/>
  <c r="AF24" i="3"/>
  <c r="K25" i="3"/>
  <c r="O25" i="3"/>
  <c r="AE25" i="3"/>
  <c r="J25" i="3"/>
  <c r="Q24" i="3"/>
  <c r="M24" i="3"/>
  <c r="K24" i="3"/>
  <c r="O24" i="3"/>
  <c r="AE24" i="3"/>
  <c r="J24" i="3"/>
  <c r="N24" i="3"/>
  <c r="AD24" i="3"/>
  <c r="Q23" i="3"/>
  <c r="M23" i="3"/>
  <c r="L23" i="3"/>
  <c r="K23" i="3"/>
  <c r="O23" i="3"/>
  <c r="AE23" i="3"/>
  <c r="J23" i="3"/>
  <c r="Q22" i="3"/>
  <c r="L22" i="3"/>
  <c r="P22" i="3"/>
  <c r="AF22" i="3"/>
  <c r="M22" i="3"/>
  <c r="K22" i="3"/>
  <c r="J22" i="3"/>
  <c r="N22" i="3"/>
  <c r="Q21" i="3"/>
  <c r="M21" i="3"/>
  <c r="L21" i="3"/>
  <c r="K21" i="3"/>
  <c r="O21" i="3"/>
  <c r="AE21" i="3"/>
  <c r="J21" i="3"/>
  <c r="Q20" i="3"/>
  <c r="L20" i="3"/>
  <c r="P20" i="3"/>
  <c r="M20" i="3"/>
  <c r="K20" i="3"/>
  <c r="K66" i="3"/>
  <c r="J20" i="3"/>
  <c r="Q19" i="3"/>
  <c r="L19" i="3"/>
  <c r="P19" i="3"/>
  <c r="AF19" i="3"/>
  <c r="M19" i="3"/>
  <c r="K19" i="3"/>
  <c r="J19" i="3"/>
  <c r="N19" i="3"/>
  <c r="AD19" i="3"/>
  <c r="Q18" i="3"/>
  <c r="M18" i="3"/>
  <c r="L18" i="3"/>
  <c r="P18" i="3"/>
  <c r="K18" i="3"/>
  <c r="J18" i="3"/>
  <c r="Q17" i="3"/>
  <c r="M17" i="3"/>
  <c r="L17" i="3"/>
  <c r="K17" i="3"/>
  <c r="O17" i="3"/>
  <c r="J17" i="3"/>
  <c r="Q16" i="3"/>
  <c r="L16" i="3"/>
  <c r="M16" i="3"/>
  <c r="J16" i="3"/>
  <c r="Q15" i="3"/>
  <c r="L15" i="3"/>
  <c r="P15" i="3"/>
  <c r="M15" i="3"/>
  <c r="K15" i="3"/>
  <c r="J15" i="3"/>
  <c r="N15" i="3"/>
  <c r="Q14" i="3"/>
  <c r="M14" i="3"/>
  <c r="L14" i="3"/>
  <c r="P14" i="3"/>
  <c r="K14" i="3"/>
  <c r="O14" i="3"/>
  <c r="AE14" i="3"/>
  <c r="J14" i="3"/>
  <c r="Q13" i="3"/>
  <c r="M13" i="3"/>
  <c r="L13" i="3"/>
  <c r="K13" i="3"/>
  <c r="O13" i="3"/>
  <c r="J13" i="3"/>
  <c r="J30" i="3" s="1"/>
  <c r="AH12" i="3"/>
  <c r="AF12" i="3"/>
  <c r="AE12" i="3"/>
  <c r="AD12" i="3"/>
  <c r="L7" i="3"/>
  <c r="J7" i="3"/>
  <c r="F2" i="3"/>
  <c r="R170" i="4"/>
  <c r="R129" i="4" s="1"/>
  <c r="N170" i="4"/>
  <c r="N129" i="4" s="1"/>
  <c r="J170" i="4"/>
  <c r="AD168" i="4"/>
  <c r="J166" i="4"/>
  <c r="AD166" i="4" s="1"/>
  <c r="R166" i="4"/>
  <c r="R128" i="4" s="1"/>
  <c r="AD165" i="4"/>
  <c r="AD164" i="4"/>
  <c r="N162" i="4"/>
  <c r="N127" i="4"/>
  <c r="J162" i="4"/>
  <c r="J127" i="4" s="1"/>
  <c r="R162" i="4"/>
  <c r="R127" i="4" s="1"/>
  <c r="AD161" i="4"/>
  <c r="AD160" i="4"/>
  <c r="R158" i="4"/>
  <c r="R126" i="4" s="1"/>
  <c r="N158" i="4"/>
  <c r="AD158" i="4" s="1"/>
  <c r="AD156" i="4"/>
  <c r="R154" i="4"/>
  <c r="R125" i="4"/>
  <c r="N154" i="4"/>
  <c r="N125" i="4"/>
  <c r="AD152" i="4"/>
  <c r="O146" i="4"/>
  <c r="S146" i="4"/>
  <c r="K146" i="4"/>
  <c r="AF138" i="4"/>
  <c r="AF129" i="4"/>
  <c r="AE129" i="4"/>
  <c r="AF128" i="4"/>
  <c r="AE128" i="4"/>
  <c r="AF127" i="4"/>
  <c r="AE127" i="4"/>
  <c r="AF126" i="4"/>
  <c r="AE126" i="4"/>
  <c r="AF125" i="4"/>
  <c r="AE125" i="4"/>
  <c r="T111" i="4"/>
  <c r="T118" i="4"/>
  <c r="T124" i="4"/>
  <c r="T130" i="4"/>
  <c r="R124" i="4"/>
  <c r="L124" i="4"/>
  <c r="L130" i="4"/>
  <c r="K124" i="4"/>
  <c r="K130" i="4"/>
  <c r="J124" i="4"/>
  <c r="AF123" i="4"/>
  <c r="AH123" i="4"/>
  <c r="AE123" i="4"/>
  <c r="AD123" i="4"/>
  <c r="AF122" i="4"/>
  <c r="AE122" i="4"/>
  <c r="AD122" i="4"/>
  <c r="AH122" i="4"/>
  <c r="AF121" i="4"/>
  <c r="AE121" i="4"/>
  <c r="AD121" i="4"/>
  <c r="AF120" i="4"/>
  <c r="AE120" i="4"/>
  <c r="AD120" i="4"/>
  <c r="AF119" i="4"/>
  <c r="AE119" i="4"/>
  <c r="AD119" i="4"/>
  <c r="AD118" i="4"/>
  <c r="O111" i="4"/>
  <c r="O118" i="4"/>
  <c r="O124" i="4"/>
  <c r="AF117" i="4"/>
  <c r="AE117" i="4"/>
  <c r="AD117" i="4"/>
  <c r="AF116" i="4"/>
  <c r="AE116" i="4"/>
  <c r="AH116" i="4"/>
  <c r="AD116" i="4"/>
  <c r="AF115" i="4"/>
  <c r="AE115" i="4"/>
  <c r="AD115" i="4"/>
  <c r="AF114" i="4"/>
  <c r="AE114" i="4"/>
  <c r="AD114" i="4"/>
  <c r="AF113" i="4"/>
  <c r="AE113" i="4"/>
  <c r="AD113" i="4"/>
  <c r="AH113" i="4"/>
  <c r="AF112" i="4"/>
  <c r="AE112" i="4"/>
  <c r="AD112" i="4"/>
  <c r="S111" i="4"/>
  <c r="S118" i="4"/>
  <c r="R111" i="4"/>
  <c r="P111" i="4"/>
  <c r="P118" i="4"/>
  <c r="N111" i="4"/>
  <c r="L111" i="4"/>
  <c r="K111" i="4"/>
  <c r="J111" i="4"/>
  <c r="AF110" i="4"/>
  <c r="AE110" i="4"/>
  <c r="AD110" i="4"/>
  <c r="AF109" i="4"/>
  <c r="AE109" i="4"/>
  <c r="AD109" i="4"/>
  <c r="AH109" i="4"/>
  <c r="AF108" i="4"/>
  <c r="AH108" i="4"/>
  <c r="AE108" i="4"/>
  <c r="AD108" i="4"/>
  <c r="AF107" i="4"/>
  <c r="AE107" i="4"/>
  <c r="AD107" i="4"/>
  <c r="AH107" i="4"/>
  <c r="T104" i="4"/>
  <c r="S104" i="4"/>
  <c r="R104" i="4"/>
  <c r="P104" i="4"/>
  <c r="O104" i="4"/>
  <c r="N104" i="4"/>
  <c r="L104" i="4"/>
  <c r="AF104" i="4"/>
  <c r="K104" i="4"/>
  <c r="AE104" i="4"/>
  <c r="J104" i="4"/>
  <c r="AF103" i="4"/>
  <c r="AE103" i="4"/>
  <c r="AD103" i="4"/>
  <c r="AF102" i="4"/>
  <c r="AE102" i="4"/>
  <c r="AD102" i="4"/>
  <c r="AH102" i="4"/>
  <c r="L99" i="4"/>
  <c r="AF99" i="4"/>
  <c r="P99" i="4"/>
  <c r="T99" i="4"/>
  <c r="S99" i="4"/>
  <c r="R99" i="4"/>
  <c r="O99" i="4"/>
  <c r="N99" i="4"/>
  <c r="K99" i="4"/>
  <c r="AE99" i="4"/>
  <c r="J99" i="4"/>
  <c r="AF98" i="4"/>
  <c r="AE98" i="4"/>
  <c r="AD98" i="4"/>
  <c r="AF97" i="4"/>
  <c r="AE97" i="4"/>
  <c r="AD97" i="4"/>
  <c r="AF96" i="4"/>
  <c r="AH96" i="4"/>
  <c r="AE96" i="4"/>
  <c r="AD96" i="4"/>
  <c r="AF95" i="4"/>
  <c r="AD95" i="4"/>
  <c r="AE95" i="4"/>
  <c r="E89" i="4"/>
  <c r="L56" i="4"/>
  <c r="P56" i="4"/>
  <c r="E88" i="4"/>
  <c r="K55" i="4"/>
  <c r="L55" i="4"/>
  <c r="E87" i="4"/>
  <c r="K50" i="4"/>
  <c r="J86" i="4"/>
  <c r="N86" i="4" s="1"/>
  <c r="J85" i="4"/>
  <c r="N85" i="4"/>
  <c r="R85" i="4" s="1"/>
  <c r="AD85" i="4" s="1"/>
  <c r="AH85" i="4" s="1"/>
  <c r="AE84" i="4"/>
  <c r="T84" i="4"/>
  <c r="AF84" i="4"/>
  <c r="J84" i="4"/>
  <c r="N84" i="4" s="1"/>
  <c r="R84" i="4" s="1"/>
  <c r="AE83" i="4"/>
  <c r="AD83" i="4"/>
  <c r="E81" i="4"/>
  <c r="K33" i="4"/>
  <c r="O33" i="4"/>
  <c r="K34" i="4"/>
  <c r="O34" i="4"/>
  <c r="S34" i="4"/>
  <c r="K35" i="4"/>
  <c r="K36" i="4"/>
  <c r="K37" i="4"/>
  <c r="K38" i="4"/>
  <c r="O38" i="4" s="1"/>
  <c r="K39" i="4"/>
  <c r="O39" i="4" s="1"/>
  <c r="K40" i="4"/>
  <c r="K41" i="4"/>
  <c r="AE41" i="4" s="1"/>
  <c r="O41" i="4"/>
  <c r="S41" i="4" s="1"/>
  <c r="K42" i="4"/>
  <c r="O42" i="4" s="1"/>
  <c r="K44" i="4"/>
  <c r="O44" i="4" s="1"/>
  <c r="K45" i="4"/>
  <c r="O45" i="4"/>
  <c r="S45" i="4" s="1"/>
  <c r="AE45" i="4" s="1"/>
  <c r="K46" i="4"/>
  <c r="K48" i="4"/>
  <c r="O48" i="4" s="1"/>
  <c r="K49" i="4"/>
  <c r="O49" i="4" s="1"/>
  <c r="K51" i="4"/>
  <c r="O51" i="4"/>
  <c r="S51" i="4"/>
  <c r="K52" i="4"/>
  <c r="K53" i="4"/>
  <c r="O53" i="4"/>
  <c r="S53" i="4"/>
  <c r="K54" i="4"/>
  <c r="O54" i="4"/>
  <c r="S54" i="4"/>
  <c r="K56" i="4"/>
  <c r="O56" i="4"/>
  <c r="J56" i="4"/>
  <c r="N56" i="4"/>
  <c r="O55" i="4"/>
  <c r="J55" i="4"/>
  <c r="J54" i="4"/>
  <c r="L54" i="4"/>
  <c r="P54" i="4"/>
  <c r="T54" i="4"/>
  <c r="J53" i="4"/>
  <c r="N53" i="4"/>
  <c r="L53" i="4"/>
  <c r="P53" i="4"/>
  <c r="T53" i="4"/>
  <c r="L52" i="4"/>
  <c r="P52" i="4"/>
  <c r="T52" i="4"/>
  <c r="J52" i="4"/>
  <c r="N52" i="4"/>
  <c r="R52" i="4"/>
  <c r="L51" i="4"/>
  <c r="P51" i="4"/>
  <c r="L48" i="4"/>
  <c r="P48" i="4" s="1"/>
  <c r="L49" i="4"/>
  <c r="P49" i="4" s="1"/>
  <c r="L50" i="4"/>
  <c r="P50" i="4"/>
  <c r="J51" i="4"/>
  <c r="J50" i="4"/>
  <c r="N50" i="4"/>
  <c r="R50" i="4"/>
  <c r="J49" i="4"/>
  <c r="N49" i="4" s="1"/>
  <c r="J48" i="4"/>
  <c r="L46" i="4"/>
  <c r="P46" i="4" s="1"/>
  <c r="T46" i="4" s="1"/>
  <c r="J46" i="4"/>
  <c r="N46" i="4"/>
  <c r="R46" i="4"/>
  <c r="AD46" i="4" s="1"/>
  <c r="J45" i="4"/>
  <c r="N45" i="4"/>
  <c r="R45" i="4" s="1"/>
  <c r="AD45" i="4" s="1"/>
  <c r="L45" i="4"/>
  <c r="P45" i="4"/>
  <c r="J44" i="4"/>
  <c r="L42" i="4"/>
  <c r="P42" i="4" s="1"/>
  <c r="J42" i="4"/>
  <c r="N42" i="4"/>
  <c r="R42" i="4"/>
  <c r="J41" i="4"/>
  <c r="N41" i="4" s="1"/>
  <c r="L41" i="4"/>
  <c r="J40" i="4"/>
  <c r="N40" i="4" s="1"/>
  <c r="L40" i="4"/>
  <c r="P40" i="4" s="1"/>
  <c r="L39" i="4"/>
  <c r="P39" i="4" s="1"/>
  <c r="J39" i="4"/>
  <c r="L38" i="4"/>
  <c r="P38" i="4" s="1"/>
  <c r="J38" i="4"/>
  <c r="N38" i="4"/>
  <c r="J37" i="4"/>
  <c r="N37" i="4" s="1"/>
  <c r="L37" i="4"/>
  <c r="L36" i="4"/>
  <c r="P36" i="4" s="1"/>
  <c r="J36" i="4"/>
  <c r="L35" i="4"/>
  <c r="P35" i="4"/>
  <c r="O35" i="4"/>
  <c r="J35" i="4"/>
  <c r="L34" i="4"/>
  <c r="P34" i="4"/>
  <c r="T34" i="4"/>
  <c r="J34" i="4"/>
  <c r="N34" i="4"/>
  <c r="N33" i="4"/>
  <c r="L33" i="4"/>
  <c r="P33" i="4"/>
  <c r="U29" i="4"/>
  <c r="Q29" i="4"/>
  <c r="L29" i="4"/>
  <c r="M29" i="4"/>
  <c r="K29" i="4"/>
  <c r="O29" i="4"/>
  <c r="S29" i="4"/>
  <c r="AE29" i="4"/>
  <c r="J29" i="4"/>
  <c r="U28" i="4"/>
  <c r="Q28" i="4"/>
  <c r="M28" i="4"/>
  <c r="L28" i="4"/>
  <c r="P28" i="4"/>
  <c r="T28" i="4"/>
  <c r="K28" i="4"/>
  <c r="O28" i="4"/>
  <c r="S28" i="4"/>
  <c r="AE28" i="4"/>
  <c r="J28" i="4"/>
  <c r="N28" i="4"/>
  <c r="R28" i="4"/>
  <c r="U27" i="4"/>
  <c r="Q27" i="4"/>
  <c r="K27" i="4"/>
  <c r="O27" i="4"/>
  <c r="S27" i="4"/>
  <c r="AE27" i="4"/>
  <c r="M27" i="4"/>
  <c r="L27" i="4"/>
  <c r="P27" i="4"/>
  <c r="J27" i="4"/>
  <c r="U26" i="4"/>
  <c r="Q26" i="4"/>
  <c r="M26" i="4"/>
  <c r="L26" i="4"/>
  <c r="K26" i="4"/>
  <c r="O26" i="4"/>
  <c r="S26" i="4"/>
  <c r="AE26" i="4"/>
  <c r="J26" i="4"/>
  <c r="U25" i="4"/>
  <c r="Q25" i="4"/>
  <c r="M25" i="4"/>
  <c r="L25" i="4"/>
  <c r="P25" i="4"/>
  <c r="K25" i="4"/>
  <c r="O25" i="4"/>
  <c r="J25" i="4"/>
  <c r="U24" i="4"/>
  <c r="Q24" i="4"/>
  <c r="M24" i="4"/>
  <c r="L24" i="4"/>
  <c r="P24" i="4"/>
  <c r="K24" i="4"/>
  <c r="O24" i="4"/>
  <c r="S24" i="4"/>
  <c r="J24" i="4"/>
  <c r="N24" i="4"/>
  <c r="U23" i="4"/>
  <c r="Q23" i="4"/>
  <c r="M23" i="4"/>
  <c r="L23" i="4"/>
  <c r="K23" i="4"/>
  <c r="O23" i="4"/>
  <c r="S23" i="4"/>
  <c r="AE23" i="4"/>
  <c r="J23" i="4"/>
  <c r="N23" i="4"/>
  <c r="R23" i="4"/>
  <c r="AD23" i="4"/>
  <c r="U22" i="4"/>
  <c r="Q22" i="4"/>
  <c r="M22" i="4"/>
  <c r="L22" i="4"/>
  <c r="P22" i="4"/>
  <c r="T22" i="4"/>
  <c r="K22" i="4"/>
  <c r="O22" i="4"/>
  <c r="S22" i="4"/>
  <c r="AE22" i="4"/>
  <c r="J22" i="4"/>
  <c r="N22" i="4"/>
  <c r="U21" i="4"/>
  <c r="Q21" i="4"/>
  <c r="K21" i="4"/>
  <c r="O21" i="4"/>
  <c r="S21" i="4"/>
  <c r="M21" i="4"/>
  <c r="L21" i="4"/>
  <c r="P21" i="4"/>
  <c r="T21" i="4"/>
  <c r="J21" i="4"/>
  <c r="U20" i="4"/>
  <c r="Q20" i="4"/>
  <c r="M20" i="4"/>
  <c r="L20" i="4"/>
  <c r="P20" i="4"/>
  <c r="T20" i="4"/>
  <c r="K20" i="4"/>
  <c r="K66" i="4"/>
  <c r="J20" i="4"/>
  <c r="J66" i="4"/>
  <c r="U19" i="4"/>
  <c r="Q19" i="4"/>
  <c r="M19" i="4"/>
  <c r="L19" i="4"/>
  <c r="P19" i="4"/>
  <c r="T19" i="4"/>
  <c r="AF19" i="4"/>
  <c r="K19" i="4"/>
  <c r="J19" i="4"/>
  <c r="U18" i="4"/>
  <c r="Q18" i="4"/>
  <c r="K18" i="4"/>
  <c r="O18" i="4"/>
  <c r="M18" i="4"/>
  <c r="L18" i="4"/>
  <c r="P18" i="4"/>
  <c r="T18" i="4"/>
  <c r="J18" i="4"/>
  <c r="N18" i="4"/>
  <c r="U17" i="4"/>
  <c r="Q17" i="4"/>
  <c r="M17" i="4"/>
  <c r="L17" i="4"/>
  <c r="P17" i="4"/>
  <c r="T17" i="4"/>
  <c r="K17" i="4"/>
  <c r="O17" i="4"/>
  <c r="S17" i="4"/>
  <c r="AE17" i="4"/>
  <c r="J17" i="4"/>
  <c r="U16" i="4"/>
  <c r="Q16" i="4"/>
  <c r="L16" i="4"/>
  <c r="P16" i="4"/>
  <c r="M16" i="4"/>
  <c r="K16" i="4"/>
  <c r="O16" i="4"/>
  <c r="S16" i="4"/>
  <c r="J16" i="4"/>
  <c r="N16" i="4"/>
  <c r="U15" i="4"/>
  <c r="Q15" i="4"/>
  <c r="M15" i="4"/>
  <c r="L15" i="4"/>
  <c r="P15" i="4"/>
  <c r="T15" i="4"/>
  <c r="K15" i="4"/>
  <c r="J15" i="4"/>
  <c r="U14" i="4"/>
  <c r="Q14" i="4"/>
  <c r="M14" i="4"/>
  <c r="L14" i="4"/>
  <c r="P14" i="4"/>
  <c r="K14" i="4"/>
  <c r="O14" i="4"/>
  <c r="S14" i="4"/>
  <c r="K13" i="4"/>
  <c r="O13" i="4"/>
  <c r="J14" i="4"/>
  <c r="N14" i="4"/>
  <c r="R14" i="4"/>
  <c r="AD14" i="4"/>
  <c r="U13" i="4"/>
  <c r="Q13" i="4"/>
  <c r="M13" i="4"/>
  <c r="L13" i="4"/>
  <c r="J13" i="4"/>
  <c r="AH12" i="4"/>
  <c r="AF12" i="4"/>
  <c r="AE12" i="4"/>
  <c r="AD12" i="4"/>
  <c r="L7" i="4"/>
  <c r="J7" i="4"/>
  <c r="F2" i="4"/>
  <c r="S170" i="5"/>
  <c r="S129" i="5" s="1"/>
  <c r="O170" i="5"/>
  <c r="O129" i="5" s="1"/>
  <c r="W170" i="5"/>
  <c r="AE168" i="5"/>
  <c r="S166" i="5"/>
  <c r="S128" i="5" s="1"/>
  <c r="O166" i="5"/>
  <c r="O128" i="5" s="1"/>
  <c r="W166" i="5"/>
  <c r="W128" i="5" s="1"/>
  <c r="W130" i="5" s="1"/>
  <c r="AE165" i="5"/>
  <c r="K166" i="5"/>
  <c r="AE166" i="5" s="1"/>
  <c r="AE164" i="5"/>
  <c r="W162" i="5"/>
  <c r="W127" i="5"/>
  <c r="K162" i="5"/>
  <c r="S162" i="5"/>
  <c r="S127" i="5" s="1"/>
  <c r="O162" i="5"/>
  <c r="O127" i="5"/>
  <c r="AE160" i="5"/>
  <c r="W158" i="5"/>
  <c r="W126" i="5"/>
  <c r="K158" i="5"/>
  <c r="K126" i="5"/>
  <c r="S158" i="5"/>
  <c r="S126" i="5"/>
  <c r="O158" i="5"/>
  <c r="O126" i="5" s="1"/>
  <c r="AE156" i="5"/>
  <c r="S154" i="5"/>
  <c r="S125" i="5" s="1"/>
  <c r="O154" i="5"/>
  <c r="O125" i="5" s="1"/>
  <c r="W154" i="5"/>
  <c r="W125" i="5"/>
  <c r="AE153" i="5"/>
  <c r="AE152" i="5"/>
  <c r="X146" i="5"/>
  <c r="P146" i="5"/>
  <c r="AF146" i="5"/>
  <c r="T146" i="5"/>
  <c r="L146" i="5"/>
  <c r="AG138" i="5"/>
  <c r="M124" i="5"/>
  <c r="M130" i="5"/>
  <c r="AG129" i="5"/>
  <c r="K170" i="5"/>
  <c r="K129" i="5"/>
  <c r="W129" i="5"/>
  <c r="AF129" i="5"/>
  <c r="AG128" i="5"/>
  <c r="AF128" i="5"/>
  <c r="AG127" i="5"/>
  <c r="AF127" i="5"/>
  <c r="AG126" i="5"/>
  <c r="AF126" i="5"/>
  <c r="AG125" i="5"/>
  <c r="AF125" i="5"/>
  <c r="K124" i="5"/>
  <c r="O124" i="5"/>
  <c r="S124" i="5"/>
  <c r="W124" i="5"/>
  <c r="Q111" i="5"/>
  <c r="Q118" i="5"/>
  <c r="L124" i="5"/>
  <c r="L130" i="5"/>
  <c r="AG123" i="5"/>
  <c r="AF123" i="5"/>
  <c r="AE123" i="5"/>
  <c r="AG122" i="5"/>
  <c r="AF122" i="5"/>
  <c r="AE122" i="5"/>
  <c r="AI122" i="5"/>
  <c r="AG121" i="5"/>
  <c r="AF121" i="5"/>
  <c r="AE121" i="5"/>
  <c r="AG120" i="5"/>
  <c r="AF120" i="5"/>
  <c r="AE120" i="5"/>
  <c r="AG119" i="5"/>
  <c r="AF119" i="5"/>
  <c r="AE119" i="5"/>
  <c r="AE118" i="5"/>
  <c r="Y111" i="5"/>
  <c r="Y118" i="5"/>
  <c r="Y124" i="5"/>
  <c r="Y130" i="5"/>
  <c r="AG117" i="5"/>
  <c r="AE117" i="5"/>
  <c r="AF117" i="5"/>
  <c r="AG116" i="5"/>
  <c r="AE116" i="5"/>
  <c r="AI116" i="5"/>
  <c r="AF116" i="5"/>
  <c r="AG115" i="5"/>
  <c r="AE115" i="5"/>
  <c r="AF115" i="5"/>
  <c r="AG114" i="5"/>
  <c r="AF114" i="5"/>
  <c r="AE114" i="5"/>
  <c r="AG113" i="5"/>
  <c r="AE113" i="5"/>
  <c r="AF113" i="5"/>
  <c r="AG112" i="5"/>
  <c r="AE112" i="5"/>
  <c r="AF112" i="5"/>
  <c r="AI112" i="5"/>
  <c r="L111" i="5"/>
  <c r="P111" i="5"/>
  <c r="P118" i="5"/>
  <c r="P124" i="5"/>
  <c r="P130" i="5"/>
  <c r="T111" i="5"/>
  <c r="X111" i="5"/>
  <c r="K111" i="5"/>
  <c r="O111" i="5"/>
  <c r="S111" i="5"/>
  <c r="W111" i="5"/>
  <c r="AE111" i="5"/>
  <c r="M111" i="5"/>
  <c r="AG111" i="5"/>
  <c r="U111" i="5"/>
  <c r="X118" i="5"/>
  <c r="X124" i="5"/>
  <c r="X130" i="5"/>
  <c r="U118" i="5"/>
  <c r="U124" i="5"/>
  <c r="U130" i="5"/>
  <c r="T118" i="5"/>
  <c r="T124" i="5"/>
  <c r="T130" i="5"/>
  <c r="AG110" i="5"/>
  <c r="AF110" i="5"/>
  <c r="AE110" i="5"/>
  <c r="AG109" i="5"/>
  <c r="AF109" i="5"/>
  <c r="AE109" i="5"/>
  <c r="AI109" i="5"/>
  <c r="AG108" i="5"/>
  <c r="AF108" i="5"/>
  <c r="AE108" i="5"/>
  <c r="AI108" i="5"/>
  <c r="AG107" i="5"/>
  <c r="AF107" i="5"/>
  <c r="AE107" i="5"/>
  <c r="M104" i="5"/>
  <c r="Q104" i="5"/>
  <c r="U104" i="5"/>
  <c r="Y104" i="5"/>
  <c r="X104" i="5"/>
  <c r="W104" i="5"/>
  <c r="T104" i="5"/>
  <c r="S104" i="5"/>
  <c r="P104" i="5"/>
  <c r="O104" i="5"/>
  <c r="K104" i="5"/>
  <c r="L104" i="5"/>
  <c r="AG103" i="5"/>
  <c r="AF103" i="5"/>
  <c r="AE103" i="5"/>
  <c r="AG102" i="5"/>
  <c r="AF102" i="5"/>
  <c r="AI102" i="5"/>
  <c r="AE102" i="5"/>
  <c r="Y99" i="5"/>
  <c r="X99" i="5"/>
  <c r="W99" i="5"/>
  <c r="U99" i="5"/>
  <c r="T99" i="5"/>
  <c r="S99" i="5"/>
  <c r="Q99" i="5"/>
  <c r="P99" i="5"/>
  <c r="AF99" i="5"/>
  <c r="L99" i="5"/>
  <c r="O99" i="5"/>
  <c r="M99" i="5"/>
  <c r="AG99" i="5"/>
  <c r="K99" i="5"/>
  <c r="AG98" i="5"/>
  <c r="AF98" i="5"/>
  <c r="AE98" i="5"/>
  <c r="AG97" i="5"/>
  <c r="AF97" i="5"/>
  <c r="AE97" i="5"/>
  <c r="AG96" i="5"/>
  <c r="AF96" i="5"/>
  <c r="AE96" i="5"/>
  <c r="AG95" i="5"/>
  <c r="AF95" i="5"/>
  <c r="AE95" i="5"/>
  <c r="E89" i="5"/>
  <c r="E88" i="5"/>
  <c r="W88" i="5"/>
  <c r="E87" i="5"/>
  <c r="S87" i="5"/>
  <c r="K86" i="5"/>
  <c r="O86" i="5"/>
  <c r="K85" i="5"/>
  <c r="O85" i="5" s="1"/>
  <c r="AF84" i="5"/>
  <c r="U84" i="5"/>
  <c r="AG84" i="5"/>
  <c r="K84" i="5"/>
  <c r="O84" i="5" s="1"/>
  <c r="AF83" i="5"/>
  <c r="AE83" i="5"/>
  <c r="E81" i="5"/>
  <c r="L56" i="5"/>
  <c r="P56" i="5"/>
  <c r="M56" i="5"/>
  <c r="K56" i="5"/>
  <c r="K89" i="5"/>
  <c r="M55" i="5"/>
  <c r="K55" i="5"/>
  <c r="O55" i="5"/>
  <c r="S55" i="5"/>
  <c r="W55" i="5"/>
  <c r="L55" i="5"/>
  <c r="L54" i="5"/>
  <c r="P54" i="5"/>
  <c r="T54" i="5"/>
  <c r="X54" i="5"/>
  <c r="AF54" i="5"/>
  <c r="M54" i="5"/>
  <c r="Q54" i="5"/>
  <c r="U54" i="5"/>
  <c r="Y54" i="5"/>
  <c r="K54" i="5"/>
  <c r="O54" i="5"/>
  <c r="S54" i="5"/>
  <c r="M53" i="5"/>
  <c r="Q53" i="5"/>
  <c r="U53" i="5"/>
  <c r="Y53" i="5"/>
  <c r="K53" i="5"/>
  <c r="O53" i="5"/>
  <c r="L53" i="5"/>
  <c r="P53" i="5"/>
  <c r="T53" i="5"/>
  <c r="X53" i="5"/>
  <c r="L52" i="5"/>
  <c r="P52" i="5"/>
  <c r="T52" i="5"/>
  <c r="X52" i="5"/>
  <c r="AF52" i="5"/>
  <c r="M52" i="5"/>
  <c r="K52" i="5"/>
  <c r="O52" i="5"/>
  <c r="S52" i="5"/>
  <c r="W52" i="5"/>
  <c r="M51" i="5"/>
  <c r="Q51" i="5"/>
  <c r="U51" i="5"/>
  <c r="Y51" i="5"/>
  <c r="AG51" i="5"/>
  <c r="K51" i="5"/>
  <c r="O51" i="5"/>
  <c r="S51" i="5"/>
  <c r="W51" i="5"/>
  <c r="L51" i="5"/>
  <c r="L50" i="5"/>
  <c r="P50" i="5"/>
  <c r="M50" i="5"/>
  <c r="K50" i="5"/>
  <c r="O50" i="5"/>
  <c r="S50" i="5"/>
  <c r="W50" i="5"/>
  <c r="M49" i="5"/>
  <c r="Q49" i="5" s="1"/>
  <c r="K49" i="5"/>
  <c r="O49" i="5" s="1"/>
  <c r="L49" i="5"/>
  <c r="L48" i="5"/>
  <c r="P48" i="5" s="1"/>
  <c r="M48" i="5"/>
  <c r="K48" i="5"/>
  <c r="M46" i="5"/>
  <c r="Q46" i="5"/>
  <c r="U46" i="5" s="1"/>
  <c r="Y46" i="5" s="1"/>
  <c r="O46" i="5"/>
  <c r="S46" i="5" s="1"/>
  <c r="L46" i="5"/>
  <c r="P46" i="5" s="1"/>
  <c r="L45" i="5"/>
  <c r="P45" i="5" s="1"/>
  <c r="T45" i="5" s="1"/>
  <c r="X45" i="5" s="1"/>
  <c r="M45" i="5"/>
  <c r="Q45" i="5" s="1"/>
  <c r="U45" i="5" s="1"/>
  <c r="Y45" i="5" s="1"/>
  <c r="M44" i="5"/>
  <c r="Q44" i="5" s="1"/>
  <c r="O44" i="5"/>
  <c r="L44" i="5"/>
  <c r="M42" i="5"/>
  <c r="L42" i="5"/>
  <c r="P42" i="5" s="1"/>
  <c r="K42" i="5"/>
  <c r="O42" i="5" s="1"/>
  <c r="M41" i="5"/>
  <c r="K41" i="5"/>
  <c r="L41" i="5"/>
  <c r="P41" i="5"/>
  <c r="L40" i="5"/>
  <c r="P40" i="5"/>
  <c r="T40" i="5"/>
  <c r="X40" i="5"/>
  <c r="K40" i="5"/>
  <c r="O40" i="5"/>
  <c r="L9" i="5"/>
  <c r="M68" i="5" s="1"/>
  <c r="M40" i="5"/>
  <c r="M39" i="5"/>
  <c r="Q39" i="5"/>
  <c r="U39" i="5"/>
  <c r="K39" i="5"/>
  <c r="O39" i="5"/>
  <c r="S39" i="5"/>
  <c r="L39" i="5"/>
  <c r="P39" i="5"/>
  <c r="L38" i="5"/>
  <c r="P38" i="5"/>
  <c r="M38" i="5"/>
  <c r="Q38" i="5"/>
  <c r="K38" i="5"/>
  <c r="M37" i="5"/>
  <c r="Q37" i="5"/>
  <c r="U37" i="5"/>
  <c r="L37" i="5"/>
  <c r="P37" i="5"/>
  <c r="T37" i="5"/>
  <c r="K37" i="5"/>
  <c r="L36" i="5"/>
  <c r="P36" i="5"/>
  <c r="K36" i="5"/>
  <c r="M36" i="5"/>
  <c r="Q36" i="5"/>
  <c r="U36" i="5"/>
  <c r="Y36" i="5"/>
  <c r="M35" i="5"/>
  <c r="Q35" i="5"/>
  <c r="U35" i="5"/>
  <c r="K35" i="5"/>
  <c r="O35" i="5"/>
  <c r="S35" i="5"/>
  <c r="L35" i="5"/>
  <c r="L34" i="5"/>
  <c r="P34" i="5"/>
  <c r="T34" i="5"/>
  <c r="M34" i="5"/>
  <c r="Q34" i="5"/>
  <c r="U34" i="5"/>
  <c r="K34" i="5"/>
  <c r="M33" i="5"/>
  <c r="L33" i="5"/>
  <c r="P33" i="5"/>
  <c r="T33" i="5"/>
  <c r="K33" i="5"/>
  <c r="O33" i="5"/>
  <c r="Z29" i="5"/>
  <c r="V29" i="5"/>
  <c r="R29" i="5"/>
  <c r="M29" i="5"/>
  <c r="Q29" i="5"/>
  <c r="N29" i="5"/>
  <c r="L29" i="5"/>
  <c r="K29" i="5"/>
  <c r="Z28" i="5"/>
  <c r="V28" i="5"/>
  <c r="R28" i="5"/>
  <c r="N28" i="5"/>
  <c r="M28" i="5"/>
  <c r="L28" i="5"/>
  <c r="K28" i="5"/>
  <c r="O28" i="5"/>
  <c r="S28" i="5"/>
  <c r="W28" i="5"/>
  <c r="Z27" i="5"/>
  <c r="V27" i="5"/>
  <c r="R27" i="5"/>
  <c r="N27" i="5"/>
  <c r="M27" i="5"/>
  <c r="L27" i="5"/>
  <c r="K27" i="5"/>
  <c r="Z26" i="5"/>
  <c r="V26" i="5"/>
  <c r="R26" i="5"/>
  <c r="N26" i="5"/>
  <c r="M26" i="5"/>
  <c r="L26" i="5"/>
  <c r="P26" i="5"/>
  <c r="T26" i="5"/>
  <c r="K26" i="5"/>
  <c r="Z25" i="5"/>
  <c r="V25" i="5"/>
  <c r="R25" i="5"/>
  <c r="N25" i="5"/>
  <c r="M25" i="5"/>
  <c r="L25" i="5"/>
  <c r="P25" i="5"/>
  <c r="K25" i="5"/>
  <c r="Z24" i="5"/>
  <c r="V24" i="5"/>
  <c r="R24" i="5"/>
  <c r="N24" i="5"/>
  <c r="M24" i="5"/>
  <c r="Q24" i="5"/>
  <c r="U24" i="5"/>
  <c r="Y24" i="5"/>
  <c r="AG24" i="5"/>
  <c r="L24" i="5"/>
  <c r="P24" i="5"/>
  <c r="T24" i="5"/>
  <c r="X24" i="5"/>
  <c r="AF24" i="5"/>
  <c r="K24" i="5"/>
  <c r="O24" i="5"/>
  <c r="S24" i="5"/>
  <c r="W24" i="5"/>
  <c r="Z23" i="5"/>
  <c r="V23" i="5"/>
  <c r="R23" i="5"/>
  <c r="N23" i="5"/>
  <c r="M23" i="5"/>
  <c r="L23" i="5"/>
  <c r="P23" i="5"/>
  <c r="T23" i="5"/>
  <c r="X23" i="5"/>
  <c r="K23" i="5"/>
  <c r="O23" i="5"/>
  <c r="S23" i="5"/>
  <c r="W23" i="5"/>
  <c r="Z22" i="5"/>
  <c r="V22" i="5"/>
  <c r="R22" i="5"/>
  <c r="N22" i="5"/>
  <c r="M22" i="5"/>
  <c r="Q22" i="5"/>
  <c r="U22" i="5"/>
  <c r="Y22" i="5"/>
  <c r="L22" i="5"/>
  <c r="P22" i="5"/>
  <c r="K22" i="5"/>
  <c r="Z21" i="5"/>
  <c r="V21" i="5"/>
  <c r="R21" i="5"/>
  <c r="N21" i="5"/>
  <c r="M21" i="5"/>
  <c r="L21" i="5"/>
  <c r="AF21" i="5"/>
  <c r="P21" i="5"/>
  <c r="T21" i="5"/>
  <c r="X21" i="5"/>
  <c r="K21" i="5"/>
  <c r="O21" i="5"/>
  <c r="S21" i="5"/>
  <c r="W21" i="5"/>
  <c r="Z20" i="5"/>
  <c r="V20" i="5"/>
  <c r="R20" i="5"/>
  <c r="N20" i="5"/>
  <c r="M20" i="5"/>
  <c r="L20" i="5"/>
  <c r="K20" i="5"/>
  <c r="Z19" i="5"/>
  <c r="V19" i="5"/>
  <c r="R19" i="5"/>
  <c r="N19" i="5"/>
  <c r="M19" i="5"/>
  <c r="L19" i="5"/>
  <c r="K19" i="5"/>
  <c r="O19" i="5"/>
  <c r="S19" i="5"/>
  <c r="W19" i="5"/>
  <c r="Z18" i="5"/>
  <c r="V18" i="5"/>
  <c r="R18" i="5"/>
  <c r="N18" i="5"/>
  <c r="M18" i="5"/>
  <c r="Q18" i="5"/>
  <c r="L18" i="5"/>
  <c r="K18" i="5"/>
  <c r="Z17" i="5"/>
  <c r="V17" i="5"/>
  <c r="R17" i="5"/>
  <c r="N17" i="5"/>
  <c r="M17" i="5"/>
  <c r="L17" i="5"/>
  <c r="K17" i="5"/>
  <c r="Z16" i="5"/>
  <c r="V16" i="5"/>
  <c r="R16" i="5"/>
  <c r="N16" i="5"/>
  <c r="M16" i="5"/>
  <c r="L16" i="5"/>
  <c r="P16" i="5"/>
  <c r="T16" i="5"/>
  <c r="X16" i="5"/>
  <c r="K16" i="5"/>
  <c r="Z14" i="5"/>
  <c r="V14" i="5"/>
  <c r="R14" i="5"/>
  <c r="N14" i="5"/>
  <c r="M14" i="5"/>
  <c r="Q14" i="5"/>
  <c r="U14" i="5"/>
  <c r="Y14" i="5"/>
  <c r="L14" i="5"/>
  <c r="K14" i="5"/>
  <c r="Z13" i="5"/>
  <c r="V13" i="5"/>
  <c r="R13" i="5"/>
  <c r="N13" i="5"/>
  <c r="M13" i="5"/>
  <c r="Q13" i="5"/>
  <c r="L13" i="5"/>
  <c r="P13" i="5"/>
  <c r="T13" i="5"/>
  <c r="K13" i="5"/>
  <c r="AI12" i="5"/>
  <c r="AG12" i="5"/>
  <c r="AF12" i="5"/>
  <c r="AE12" i="5"/>
  <c r="M7" i="5"/>
  <c r="K7" i="5"/>
  <c r="F2" i="5"/>
  <c r="K86" i="6"/>
  <c r="O86" i="6"/>
  <c r="S86" i="6" s="1"/>
  <c r="K85" i="6"/>
  <c r="O85" i="6" s="1"/>
  <c r="O155" i="6"/>
  <c r="O125" i="6"/>
  <c r="S155" i="6"/>
  <c r="S125" i="6"/>
  <c r="W155" i="6"/>
  <c r="W125" i="6"/>
  <c r="N125" i="6"/>
  <c r="AA155" i="6"/>
  <c r="AA125" i="6"/>
  <c r="AE169" i="6"/>
  <c r="AE165" i="6"/>
  <c r="AE161" i="6"/>
  <c r="AE157" i="6"/>
  <c r="AE154" i="6"/>
  <c r="AE153" i="6"/>
  <c r="AE162" i="6"/>
  <c r="AG139" i="6"/>
  <c r="AG125" i="6"/>
  <c r="AF125" i="6"/>
  <c r="M124" i="6"/>
  <c r="M131" i="6"/>
  <c r="L124" i="6"/>
  <c r="L131" i="6"/>
  <c r="K124" i="6"/>
  <c r="AC111" i="6"/>
  <c r="AC118" i="6"/>
  <c r="AC124" i="6"/>
  <c r="AC131" i="6"/>
  <c r="AB111" i="6"/>
  <c r="AA111" i="6"/>
  <c r="Y111" i="6"/>
  <c r="X111" i="6"/>
  <c r="W111" i="6"/>
  <c r="U111" i="6"/>
  <c r="T111" i="6"/>
  <c r="T118" i="6"/>
  <c r="T124" i="6"/>
  <c r="T131" i="6"/>
  <c r="S111" i="6"/>
  <c r="Q111" i="6"/>
  <c r="P111" i="6"/>
  <c r="P118" i="6"/>
  <c r="O111" i="6"/>
  <c r="M111" i="6"/>
  <c r="L111" i="6"/>
  <c r="AF111" i="6"/>
  <c r="K111" i="6"/>
  <c r="AF120" i="6"/>
  <c r="AG120" i="6"/>
  <c r="AF121" i="6"/>
  <c r="AG121" i="6"/>
  <c r="AF122" i="6"/>
  <c r="AG122" i="6"/>
  <c r="AF123" i="6"/>
  <c r="AG123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Z29" i="6"/>
  <c r="Z28" i="6"/>
  <c r="Z27" i="6"/>
  <c r="V29" i="6"/>
  <c r="V28" i="6"/>
  <c r="V27" i="6"/>
  <c r="R29" i="6"/>
  <c r="R28" i="6"/>
  <c r="R27" i="6"/>
  <c r="N29" i="6"/>
  <c r="N28" i="6"/>
  <c r="Z26" i="6"/>
  <c r="Z25" i="6"/>
  <c r="Z24" i="6"/>
  <c r="V26" i="6"/>
  <c r="V25" i="6"/>
  <c r="V24" i="6"/>
  <c r="R26" i="6"/>
  <c r="R25" i="6"/>
  <c r="R24" i="6"/>
  <c r="N27" i="6"/>
  <c r="N26" i="6"/>
  <c r="Z23" i="6"/>
  <c r="Z22" i="6"/>
  <c r="Z21" i="6"/>
  <c r="V23" i="6"/>
  <c r="V22" i="6"/>
  <c r="V21" i="6"/>
  <c r="R23" i="6"/>
  <c r="R22" i="6"/>
  <c r="R21" i="6"/>
  <c r="N25" i="6"/>
  <c r="N24" i="6"/>
  <c r="N23" i="6"/>
  <c r="N22" i="6"/>
  <c r="N21" i="6"/>
  <c r="Z20" i="6"/>
  <c r="Z19" i="6"/>
  <c r="Z18" i="6"/>
  <c r="Z17" i="6"/>
  <c r="V20" i="6"/>
  <c r="V19" i="6"/>
  <c r="V18" i="6"/>
  <c r="V17" i="6"/>
  <c r="R20" i="6"/>
  <c r="R19" i="6"/>
  <c r="R18" i="6"/>
  <c r="R17" i="6"/>
  <c r="N20" i="6"/>
  <c r="N19" i="6"/>
  <c r="N18" i="6"/>
  <c r="N17" i="6"/>
  <c r="Z16" i="6"/>
  <c r="Z15" i="6"/>
  <c r="Z14" i="6"/>
  <c r="Z13" i="6"/>
  <c r="V16" i="6"/>
  <c r="V15" i="6"/>
  <c r="V14" i="6"/>
  <c r="V13" i="6"/>
  <c r="R16" i="6"/>
  <c r="R15" i="6"/>
  <c r="R14" i="6"/>
  <c r="R13" i="6"/>
  <c r="N16" i="6"/>
  <c r="N15" i="6"/>
  <c r="N14" i="6"/>
  <c r="N13" i="6"/>
  <c r="F2" i="6"/>
  <c r="M7" i="6"/>
  <c r="K7" i="6"/>
  <c r="AE12" i="6"/>
  <c r="AF12" i="6"/>
  <c r="AG12" i="6"/>
  <c r="AI12" i="6"/>
  <c r="K13" i="6"/>
  <c r="L13" i="6"/>
  <c r="M13" i="6"/>
  <c r="K14" i="6"/>
  <c r="O14" i="6"/>
  <c r="L14" i="6"/>
  <c r="P14" i="6"/>
  <c r="T14" i="6"/>
  <c r="X14" i="6"/>
  <c r="AB14" i="6"/>
  <c r="M14" i="6"/>
  <c r="Q14" i="6"/>
  <c r="U14" i="6"/>
  <c r="Y14" i="6"/>
  <c r="AC14" i="6"/>
  <c r="K15" i="6"/>
  <c r="O15" i="6"/>
  <c r="L15" i="6"/>
  <c r="P15" i="6"/>
  <c r="T15" i="6"/>
  <c r="X15" i="6"/>
  <c r="M15" i="6"/>
  <c r="Q15" i="6"/>
  <c r="U15" i="6"/>
  <c r="Y15" i="6"/>
  <c r="AC15" i="6"/>
  <c r="K16" i="6"/>
  <c r="O16" i="6"/>
  <c r="S16" i="6"/>
  <c r="L16" i="6"/>
  <c r="L64" i="6"/>
  <c r="AF64" i="6"/>
  <c r="M16" i="6"/>
  <c r="Q16" i="6"/>
  <c r="K17" i="6"/>
  <c r="L17" i="6"/>
  <c r="P17" i="6"/>
  <c r="M17" i="6"/>
  <c r="Q17" i="6"/>
  <c r="U17" i="6"/>
  <c r="Y17" i="6"/>
  <c r="AC17" i="6"/>
  <c r="K18" i="6"/>
  <c r="L18" i="6"/>
  <c r="M18" i="6"/>
  <c r="K19" i="6"/>
  <c r="O19" i="6"/>
  <c r="S19" i="6"/>
  <c r="L19" i="6"/>
  <c r="P19" i="6"/>
  <c r="M19" i="6"/>
  <c r="Q19" i="6"/>
  <c r="U19" i="6"/>
  <c r="K20" i="6"/>
  <c r="O20" i="6"/>
  <c r="L20" i="6"/>
  <c r="L66" i="6"/>
  <c r="M20" i="6"/>
  <c r="K21" i="6"/>
  <c r="L21" i="6"/>
  <c r="P21" i="6"/>
  <c r="M21" i="6"/>
  <c r="Q21" i="6"/>
  <c r="U21" i="6"/>
  <c r="Y21" i="6"/>
  <c r="AC21" i="6"/>
  <c r="K22" i="6"/>
  <c r="L22" i="6"/>
  <c r="M22" i="6"/>
  <c r="Q22" i="6"/>
  <c r="U22" i="6"/>
  <c r="Y22" i="6"/>
  <c r="K23" i="6"/>
  <c r="L23" i="6"/>
  <c r="P23" i="6"/>
  <c r="M23" i="6"/>
  <c r="O23" i="6"/>
  <c r="S23" i="6"/>
  <c r="K24" i="6"/>
  <c r="O24" i="6"/>
  <c r="L24" i="6"/>
  <c r="P24" i="6"/>
  <c r="T24" i="6"/>
  <c r="X24" i="6"/>
  <c r="AB24" i="6"/>
  <c r="M24" i="6"/>
  <c r="Q24" i="6"/>
  <c r="U24" i="6"/>
  <c r="Y24" i="6"/>
  <c r="K25" i="6"/>
  <c r="O25" i="6"/>
  <c r="S25" i="6"/>
  <c r="W25" i="6"/>
  <c r="L25" i="6"/>
  <c r="M25" i="6"/>
  <c r="Q25" i="6"/>
  <c r="K26" i="6"/>
  <c r="O26" i="6"/>
  <c r="S26" i="6"/>
  <c r="W26" i="6"/>
  <c r="AA26" i="6"/>
  <c r="L26" i="6"/>
  <c r="P26" i="6"/>
  <c r="T26" i="6"/>
  <c r="X26" i="6"/>
  <c r="AB26" i="6"/>
  <c r="M26" i="6"/>
  <c r="Q26" i="6"/>
  <c r="U26" i="6"/>
  <c r="K27" i="6"/>
  <c r="L27" i="6"/>
  <c r="M27" i="6"/>
  <c r="P27" i="6"/>
  <c r="T27" i="6"/>
  <c r="X27" i="6"/>
  <c r="AB27" i="6"/>
  <c r="K28" i="6"/>
  <c r="O28" i="6"/>
  <c r="S28" i="6"/>
  <c r="W28" i="6"/>
  <c r="AA28" i="6"/>
  <c r="L28" i="6"/>
  <c r="M28" i="6"/>
  <c r="Q28" i="6"/>
  <c r="U28" i="6"/>
  <c r="Y28" i="6"/>
  <c r="AC28" i="6"/>
  <c r="K29" i="6"/>
  <c r="O29" i="6"/>
  <c r="L29" i="6"/>
  <c r="P29" i="6"/>
  <c r="T29" i="6"/>
  <c r="X29" i="6"/>
  <c r="AB29" i="6"/>
  <c r="M29" i="6"/>
  <c r="K33" i="6"/>
  <c r="O33" i="6"/>
  <c r="S33" i="6"/>
  <c r="W33" i="6"/>
  <c r="L33" i="6"/>
  <c r="P33" i="6"/>
  <c r="T33" i="6"/>
  <c r="M33" i="6"/>
  <c r="K34" i="6"/>
  <c r="O34" i="6"/>
  <c r="S34" i="6"/>
  <c r="L34" i="6"/>
  <c r="P34" i="6"/>
  <c r="T34" i="6"/>
  <c r="M34" i="6"/>
  <c r="K35" i="6"/>
  <c r="O35" i="6"/>
  <c r="S35" i="6"/>
  <c r="W35" i="6"/>
  <c r="L35" i="6"/>
  <c r="M35" i="6"/>
  <c r="Q35" i="6"/>
  <c r="P35" i="6"/>
  <c r="T35" i="6"/>
  <c r="X35" i="6"/>
  <c r="AB35" i="6"/>
  <c r="AF35" i="6"/>
  <c r="K36" i="6"/>
  <c r="O36" i="6"/>
  <c r="S36" i="6"/>
  <c r="W36" i="6"/>
  <c r="L36" i="6"/>
  <c r="P36" i="6"/>
  <c r="T36" i="6"/>
  <c r="X36" i="6"/>
  <c r="AB36" i="6"/>
  <c r="M36" i="6"/>
  <c r="Q36" i="6"/>
  <c r="U36" i="6"/>
  <c r="Y36" i="6"/>
  <c r="K37" i="6"/>
  <c r="L37" i="6"/>
  <c r="P37" i="6"/>
  <c r="M37" i="6"/>
  <c r="Q37" i="6"/>
  <c r="U37" i="6"/>
  <c r="Y37" i="6"/>
  <c r="AC37" i="6"/>
  <c r="K38" i="6"/>
  <c r="L38" i="6"/>
  <c r="P38" i="6"/>
  <c r="T38" i="6"/>
  <c r="X38" i="6"/>
  <c r="AB38" i="6"/>
  <c r="M38" i="6"/>
  <c r="Q38" i="6"/>
  <c r="K39" i="6"/>
  <c r="O39" i="6"/>
  <c r="L39" i="6"/>
  <c r="P39" i="6"/>
  <c r="T39" i="6"/>
  <c r="X39" i="6"/>
  <c r="AB39" i="6"/>
  <c r="M39" i="6"/>
  <c r="K40" i="6"/>
  <c r="L40" i="6"/>
  <c r="P40" i="6"/>
  <c r="T40" i="6"/>
  <c r="X40" i="6"/>
  <c r="AB40" i="6"/>
  <c r="M40" i="6"/>
  <c r="Q40" i="6"/>
  <c r="U40" i="6"/>
  <c r="Y40" i="6"/>
  <c r="K41" i="6"/>
  <c r="O41" i="6" s="1"/>
  <c r="L41" i="6"/>
  <c r="P41" i="6" s="1"/>
  <c r="M41" i="6"/>
  <c r="K42" i="6"/>
  <c r="O42" i="6" s="1"/>
  <c r="L42" i="6"/>
  <c r="M42" i="6"/>
  <c r="Q42" i="6"/>
  <c r="U42" i="6" s="1"/>
  <c r="K44" i="6"/>
  <c r="O44" i="6"/>
  <c r="L44" i="6"/>
  <c r="P44" i="6"/>
  <c r="M44" i="6"/>
  <c r="K45" i="6"/>
  <c r="O45" i="6" s="1"/>
  <c r="L45" i="6"/>
  <c r="P45" i="6" s="1"/>
  <c r="M45" i="6"/>
  <c r="M57" i="6" s="1"/>
  <c r="L46" i="6"/>
  <c r="P46" i="6"/>
  <c r="T46" i="6" s="1"/>
  <c r="M46" i="6"/>
  <c r="Q46" i="6"/>
  <c r="U46" i="6"/>
  <c r="Y46" i="6" s="1"/>
  <c r="K48" i="6"/>
  <c r="L48" i="6"/>
  <c r="P48" i="6"/>
  <c r="T48" i="6"/>
  <c r="X48" i="6" s="1"/>
  <c r="Q48" i="6"/>
  <c r="K49" i="6"/>
  <c r="O49" i="6" s="1"/>
  <c r="L49" i="6"/>
  <c r="P49" i="6"/>
  <c r="M49" i="6"/>
  <c r="Q49" i="6" s="1"/>
  <c r="K50" i="6"/>
  <c r="O50" i="6" s="1"/>
  <c r="L50" i="6"/>
  <c r="P50" i="6"/>
  <c r="P81" i="6" s="1"/>
  <c r="M50" i="6"/>
  <c r="Q50" i="6"/>
  <c r="K51" i="6"/>
  <c r="O51" i="6" s="1"/>
  <c r="L51" i="6"/>
  <c r="P51" i="6"/>
  <c r="M51" i="6"/>
  <c r="Q51" i="6" s="1"/>
  <c r="K52" i="6"/>
  <c r="O52" i="6"/>
  <c r="S52" i="6" s="1"/>
  <c r="L52" i="6"/>
  <c r="M52" i="6"/>
  <c r="K53" i="6"/>
  <c r="O53" i="6"/>
  <c r="S53" i="6"/>
  <c r="W53" i="6"/>
  <c r="AA53" i="6"/>
  <c r="L53" i="6"/>
  <c r="M53" i="6"/>
  <c r="O54" i="6"/>
  <c r="S54" i="6"/>
  <c r="L54" i="6"/>
  <c r="M54" i="6"/>
  <c r="Q54" i="6"/>
  <c r="U54" i="6"/>
  <c r="O55" i="6"/>
  <c r="S55" i="6"/>
  <c r="L55" i="6"/>
  <c r="L88" i="6"/>
  <c r="M55" i="6"/>
  <c r="Q55" i="6"/>
  <c r="U55" i="6"/>
  <c r="O56" i="6"/>
  <c r="O89" i="6"/>
  <c r="L56" i="6"/>
  <c r="P56" i="6"/>
  <c r="P89" i="6"/>
  <c r="M56" i="6"/>
  <c r="M89" i="6"/>
  <c r="AE83" i="6"/>
  <c r="AF83" i="6"/>
  <c r="K84" i="6"/>
  <c r="O84" i="6" s="1"/>
  <c r="S84" i="6" s="1"/>
  <c r="W84" i="6" s="1"/>
  <c r="AA84" i="6" s="1"/>
  <c r="U84" i="6"/>
  <c r="AC84" i="6"/>
  <c r="AF84" i="6"/>
  <c r="AE95" i="6"/>
  <c r="AF95" i="6"/>
  <c r="AG95" i="6"/>
  <c r="AE96" i="6"/>
  <c r="AF96" i="6"/>
  <c r="AG96" i="6"/>
  <c r="AE97" i="6"/>
  <c r="AF97" i="6"/>
  <c r="AG97" i="6"/>
  <c r="AE98" i="6"/>
  <c r="AI98" i="6"/>
  <c r="AF98" i="6"/>
  <c r="AG98" i="6"/>
  <c r="K99" i="6"/>
  <c r="L99" i="6"/>
  <c r="M99" i="6"/>
  <c r="O99" i="6"/>
  <c r="S99" i="6"/>
  <c r="W99" i="6"/>
  <c r="AA99" i="6"/>
  <c r="P99" i="6"/>
  <c r="T99" i="6"/>
  <c r="X99" i="6"/>
  <c r="AB99" i="6"/>
  <c r="Q99" i="6"/>
  <c r="AG99" i="6"/>
  <c r="U99" i="6"/>
  <c r="Y99" i="6"/>
  <c r="AC99" i="6"/>
  <c r="AE102" i="6"/>
  <c r="AF102" i="6"/>
  <c r="AI102" i="6"/>
  <c r="AG102" i="6"/>
  <c r="AE103" i="6"/>
  <c r="AF103" i="6"/>
  <c r="AG103" i="6"/>
  <c r="K104" i="6"/>
  <c r="L104" i="6"/>
  <c r="M104" i="6"/>
  <c r="O104" i="6"/>
  <c r="P104" i="6"/>
  <c r="Q104" i="6"/>
  <c r="S104" i="6"/>
  <c r="T104" i="6"/>
  <c r="U104" i="6"/>
  <c r="W104" i="6"/>
  <c r="AA104" i="6"/>
  <c r="AE104" i="6"/>
  <c r="X104" i="6"/>
  <c r="Y104" i="6"/>
  <c r="AB104" i="6"/>
  <c r="AC104" i="6"/>
  <c r="AE107" i="6"/>
  <c r="AF107" i="6"/>
  <c r="AG107" i="6"/>
  <c r="AE108" i="6"/>
  <c r="AI108" i="6"/>
  <c r="AF108" i="6"/>
  <c r="AG108" i="6"/>
  <c r="AE109" i="6"/>
  <c r="AF109" i="6"/>
  <c r="AG109" i="6"/>
  <c r="AE110" i="6"/>
  <c r="AF110" i="6"/>
  <c r="AG110" i="6"/>
  <c r="AE112" i="6"/>
  <c r="AF112" i="6"/>
  <c r="AG112" i="6"/>
  <c r="AE113" i="6"/>
  <c r="AF113" i="6"/>
  <c r="AG113" i="6"/>
  <c r="AE114" i="6"/>
  <c r="AF114" i="6"/>
  <c r="AG114" i="6"/>
  <c r="AE115" i="6"/>
  <c r="AF115" i="6"/>
  <c r="AG115" i="6"/>
  <c r="AE116" i="6"/>
  <c r="AF116" i="6"/>
  <c r="AG116" i="6"/>
  <c r="AE117" i="6"/>
  <c r="AF117" i="6"/>
  <c r="AG117" i="6"/>
  <c r="AI117" i="6"/>
  <c r="Q118" i="6"/>
  <c r="Q124" i="6"/>
  <c r="Q131" i="6"/>
  <c r="U118" i="6"/>
  <c r="U124" i="6"/>
  <c r="U131" i="6"/>
  <c r="X118" i="6"/>
  <c r="X124" i="6"/>
  <c r="X131" i="6"/>
  <c r="Y118" i="6"/>
  <c r="Y124" i="6"/>
  <c r="Y131" i="6"/>
  <c r="AB118" i="6"/>
  <c r="AB124" i="6"/>
  <c r="AB131" i="6"/>
  <c r="AF119" i="6"/>
  <c r="AG119" i="6"/>
  <c r="Q41" i="6"/>
  <c r="U41" i="6"/>
  <c r="Y41" i="6" s="1"/>
  <c r="O37" i="6"/>
  <c r="S37" i="6"/>
  <c r="W37" i="6"/>
  <c r="AA37" i="6"/>
  <c r="AE37" i="6"/>
  <c r="Q44" i="6"/>
  <c r="U44" i="6" s="1"/>
  <c r="Y44" i="6" s="1"/>
  <c r="AC44" i="6" s="1"/>
  <c r="Q39" i="6"/>
  <c r="U39" i="6"/>
  <c r="Y39" i="6"/>
  <c r="AC39" i="6"/>
  <c r="AG39" i="6"/>
  <c r="Q53" i="6"/>
  <c r="U53" i="6"/>
  <c r="Y53" i="6"/>
  <c r="P52" i="6"/>
  <c r="T52" i="6" s="1"/>
  <c r="O46" i="6"/>
  <c r="S46" i="6" s="1"/>
  <c r="Q33" i="6"/>
  <c r="M87" i="6"/>
  <c r="T21" i="6"/>
  <c r="O21" i="6"/>
  <c r="S20" i="6"/>
  <c r="W20" i="6"/>
  <c r="AA20" i="6"/>
  <c r="P20" i="6"/>
  <c r="T20" i="6"/>
  <c r="X20" i="6"/>
  <c r="AB20" i="6"/>
  <c r="P18" i="6"/>
  <c r="T18" i="6"/>
  <c r="X18" i="6"/>
  <c r="AB18" i="6"/>
  <c r="AI113" i="6"/>
  <c r="Q23" i="6"/>
  <c r="Q20" i="6"/>
  <c r="O17" i="6"/>
  <c r="S17" i="6"/>
  <c r="W17" i="6"/>
  <c r="AA17" i="6"/>
  <c r="AE17" i="6"/>
  <c r="Q27" i="6"/>
  <c r="U27" i="6"/>
  <c r="Y27" i="6"/>
  <c r="AC27" i="6"/>
  <c r="AE118" i="6"/>
  <c r="K87" i="6"/>
  <c r="P42" i="6"/>
  <c r="AI97" i="6"/>
  <c r="Q29" i="6"/>
  <c r="P28" i="6"/>
  <c r="T28" i="6"/>
  <c r="X28" i="6"/>
  <c r="AB28" i="6"/>
  <c r="O22" i="6"/>
  <c r="K88" i="6"/>
  <c r="O40" i="6"/>
  <c r="S40" i="6"/>
  <c r="W40" i="6"/>
  <c r="AA40" i="6"/>
  <c r="AF29" i="6"/>
  <c r="U29" i="6"/>
  <c r="AE123" i="6"/>
  <c r="AI123" i="6"/>
  <c r="W124" i="6"/>
  <c r="AE121" i="6"/>
  <c r="AI121" i="6"/>
  <c r="AE120" i="6"/>
  <c r="S124" i="6"/>
  <c r="P147" i="6"/>
  <c r="AF147" i="6"/>
  <c r="X147" i="6"/>
  <c r="AE122" i="6"/>
  <c r="AI122" i="6"/>
  <c r="AA124" i="6"/>
  <c r="AE119" i="6"/>
  <c r="AI119" i="6"/>
  <c r="O124" i="6"/>
  <c r="T147" i="6"/>
  <c r="AB147" i="6"/>
  <c r="L147" i="6"/>
  <c r="P22" i="6"/>
  <c r="T22" i="6"/>
  <c r="X22" i="6"/>
  <c r="AB22" i="6"/>
  <c r="T17" i="6"/>
  <c r="AE170" i="6"/>
  <c r="AE158" i="6"/>
  <c r="AD153" i="3"/>
  <c r="N25" i="3"/>
  <c r="AD25" i="3"/>
  <c r="L87" i="3"/>
  <c r="J87" i="3"/>
  <c r="AD87" i="3"/>
  <c r="O22" i="3"/>
  <c r="AE22" i="3"/>
  <c r="N34" i="3"/>
  <c r="AD34" i="3"/>
  <c r="N38" i="3"/>
  <c r="AD38" i="3"/>
  <c r="P41" i="3"/>
  <c r="P13" i="3"/>
  <c r="P30" i="3" s="1"/>
  <c r="N29" i="3"/>
  <c r="AD29" i="3"/>
  <c r="N14" i="3"/>
  <c r="N18" i="3"/>
  <c r="N17" i="3"/>
  <c r="AD17" i="3"/>
  <c r="O15" i="3"/>
  <c r="AE15" i="3"/>
  <c r="N46" i="3"/>
  <c r="AD46" i="3" s="1"/>
  <c r="P17" i="3"/>
  <c r="P23" i="3"/>
  <c r="AF23" i="3"/>
  <c r="O33" i="3"/>
  <c r="AE33" i="3"/>
  <c r="P38" i="3"/>
  <c r="AF38" i="3"/>
  <c r="P42" i="3"/>
  <c r="AF42" i="3" s="1"/>
  <c r="O20" i="3"/>
  <c r="O53" i="3"/>
  <c r="AE111" i="3"/>
  <c r="P124" i="3"/>
  <c r="P130" i="3"/>
  <c r="AE146" i="3"/>
  <c r="AD157" i="3"/>
  <c r="J162" i="3"/>
  <c r="J127" i="3"/>
  <c r="AD161" i="3"/>
  <c r="K130" i="3"/>
  <c r="AD111" i="4"/>
  <c r="L64" i="4"/>
  <c r="L66" i="4"/>
  <c r="P26" i="4"/>
  <c r="N25" i="4"/>
  <c r="N26" i="4"/>
  <c r="N13" i="4"/>
  <c r="N29" i="4"/>
  <c r="R29" i="4"/>
  <c r="AD29" i="4"/>
  <c r="K64" i="4"/>
  <c r="AE64" i="4"/>
  <c r="N35" i="4"/>
  <c r="R35" i="4"/>
  <c r="AD35" i="4"/>
  <c r="O36" i="4"/>
  <c r="S36" i="4" s="1"/>
  <c r="P37" i="4"/>
  <c r="T37" i="4" s="1"/>
  <c r="N39" i="4"/>
  <c r="R39" i="4" s="1"/>
  <c r="O40" i="4"/>
  <c r="J125" i="4"/>
  <c r="M125" i="4" s="1"/>
  <c r="J129" i="4"/>
  <c r="M129" i="4" s="1"/>
  <c r="AD153" i="4"/>
  <c r="J158" i="4"/>
  <c r="AD157" i="4"/>
  <c r="AD169" i="4"/>
  <c r="N166" i="4"/>
  <c r="N128" i="4" s="1"/>
  <c r="O20" i="5"/>
  <c r="S20" i="5"/>
  <c r="W20" i="5"/>
  <c r="O14" i="5"/>
  <c r="O16" i="5"/>
  <c r="P17" i="5"/>
  <c r="T17" i="5"/>
  <c r="X17" i="5"/>
  <c r="P18" i="5"/>
  <c r="T18" i="5"/>
  <c r="P19" i="5"/>
  <c r="T19" i="5"/>
  <c r="X19" i="5"/>
  <c r="Q21" i="5"/>
  <c r="U21" i="5"/>
  <c r="Y21" i="5"/>
  <c r="Q26" i="5"/>
  <c r="U26" i="5"/>
  <c r="Y26" i="5"/>
  <c r="O29" i="5"/>
  <c r="O34" i="5"/>
  <c r="S34" i="5"/>
  <c r="P35" i="5"/>
  <c r="T35" i="5"/>
  <c r="X35" i="5"/>
  <c r="AF35" i="5"/>
  <c r="O37" i="5"/>
  <c r="O38" i="5"/>
  <c r="S38" i="5"/>
  <c r="W38" i="5"/>
  <c r="Q40" i="5"/>
  <c r="U40" i="5"/>
  <c r="S44" i="5"/>
  <c r="W44" i="5" s="1"/>
  <c r="W54" i="5"/>
  <c r="L64" i="5"/>
  <c r="AF64" i="5"/>
  <c r="Q17" i="5"/>
  <c r="U17" i="5"/>
  <c r="Y17" i="5"/>
  <c r="AG17" i="5"/>
  <c r="Q19" i="5"/>
  <c r="U19" i="5"/>
  <c r="O17" i="5"/>
  <c r="S17" i="5"/>
  <c r="W17" i="5"/>
  <c r="K66" i="5"/>
  <c r="O22" i="5"/>
  <c r="S22" i="5"/>
  <c r="W22" i="5"/>
  <c r="AE24" i="5"/>
  <c r="O26" i="5"/>
  <c r="Q28" i="5"/>
  <c r="U28" i="5"/>
  <c r="Y28" i="5"/>
  <c r="P29" i="5"/>
  <c r="T29" i="5"/>
  <c r="X29" i="5"/>
  <c r="P51" i="5"/>
  <c r="T51" i="5"/>
  <c r="AE55" i="5"/>
  <c r="Q56" i="5"/>
  <c r="U56" i="5"/>
  <c r="L89" i="5"/>
  <c r="AE169" i="5"/>
  <c r="P44" i="5"/>
  <c r="T44" i="5" s="1"/>
  <c r="M89" i="5"/>
  <c r="K127" i="5"/>
  <c r="N127" i="5"/>
  <c r="AE157" i="5"/>
  <c r="AI96" i="5"/>
  <c r="K154" i="5"/>
  <c r="AE154" i="5" s="1"/>
  <c r="AE161" i="5"/>
  <c r="AD28" i="4"/>
  <c r="AF29" i="5"/>
  <c r="T41" i="5"/>
  <c r="U20" i="6"/>
  <c r="Y20" i="6"/>
  <c r="AC20" i="6"/>
  <c r="L89" i="6"/>
  <c r="K89" i="6"/>
  <c r="U16" i="6"/>
  <c r="Y16" i="6"/>
  <c r="S39" i="6"/>
  <c r="U29" i="5"/>
  <c r="Y29" i="5"/>
  <c r="U38" i="5"/>
  <c r="AE53" i="3"/>
  <c r="J89" i="3"/>
  <c r="U33" i="6"/>
  <c r="S21" i="6"/>
  <c r="AD54" i="3"/>
  <c r="U23" i="6"/>
  <c r="Y23" i="6"/>
  <c r="AC23" i="6"/>
  <c r="U35" i="6"/>
  <c r="T37" i="6"/>
  <c r="T25" i="4"/>
  <c r="AF25" i="4"/>
  <c r="S56" i="4"/>
  <c r="S89" i="4"/>
  <c r="W34" i="5"/>
  <c r="AE34" i="5"/>
  <c r="AE17" i="5"/>
  <c r="AG22" i="5"/>
  <c r="AG53" i="5"/>
  <c r="AE20" i="5"/>
  <c r="AG36" i="5"/>
  <c r="X37" i="6"/>
  <c r="AB37" i="6"/>
  <c r="S14" i="6"/>
  <c r="W14" i="6"/>
  <c r="AA14" i="6"/>
  <c r="AG14" i="6"/>
  <c r="T42" i="6"/>
  <c r="Y29" i="6"/>
  <c r="AC29" i="6"/>
  <c r="AG29" i="6"/>
  <c r="AA25" i="6"/>
  <c r="AE25" i="6"/>
  <c r="S40" i="5"/>
  <c r="T38" i="5"/>
  <c r="X38" i="5"/>
  <c r="AF38" i="5"/>
  <c r="AG28" i="6"/>
  <c r="AA35" i="6"/>
  <c r="AE35" i="6"/>
  <c r="AF28" i="4"/>
  <c r="J166" i="3"/>
  <c r="AH96" i="3"/>
  <c r="AH119" i="3"/>
  <c r="AH114" i="3"/>
  <c r="AF28" i="3"/>
  <c r="AE17" i="3"/>
  <c r="AD18" i="3"/>
  <c r="AD14" i="3"/>
  <c r="AH119" i="4"/>
  <c r="AH97" i="4"/>
  <c r="AH110" i="4"/>
  <c r="AH117" i="4"/>
  <c r="AH112" i="4"/>
  <c r="AH114" i="4"/>
  <c r="AD42" i="4"/>
  <c r="Y34" i="5"/>
  <c r="Y38" i="5"/>
  <c r="Y33" i="6"/>
  <c r="AC33" i="6"/>
  <c r="AG33" i="6"/>
  <c r="X42" i="6"/>
  <c r="AB42" i="6" s="1"/>
  <c r="AG38" i="5"/>
  <c r="L66" i="2"/>
  <c r="AF66" i="2" s="1"/>
  <c r="W16" i="6"/>
  <c r="AA16" i="6"/>
  <c r="S29" i="6"/>
  <c r="W29" i="6"/>
  <c r="AA29" i="6"/>
  <c r="AC16" i="6"/>
  <c r="AG16" i="6"/>
  <c r="U38" i="6"/>
  <c r="Y38" i="6"/>
  <c r="AC38" i="6"/>
  <c r="AG38" i="6"/>
  <c r="X34" i="6"/>
  <c r="AB34" i="6"/>
  <c r="AH24" i="2"/>
  <c r="AI112" i="6"/>
  <c r="L88" i="5"/>
  <c r="AI120" i="6"/>
  <c r="AG118" i="5"/>
  <c r="AH103" i="3"/>
  <c r="P16" i="6"/>
  <c r="T16" i="6"/>
  <c r="X16" i="6"/>
  <c r="AB16" i="6"/>
  <c r="AI119" i="5"/>
  <c r="AH98" i="4"/>
  <c r="AE28" i="5"/>
  <c r="S88" i="5"/>
  <c r="O38" i="6"/>
  <c r="S38" i="6"/>
  <c r="W38" i="6"/>
  <c r="AA38" i="6"/>
  <c r="AF104" i="5"/>
  <c r="AH98" i="3"/>
  <c r="AF28" i="6"/>
  <c r="O19" i="3"/>
  <c r="AE19" i="3"/>
  <c r="AH19" i="3"/>
  <c r="AI95" i="5"/>
  <c r="AF37" i="6"/>
  <c r="M66" i="6"/>
  <c r="P89" i="3"/>
  <c r="AH95" i="4"/>
  <c r="AE19" i="5"/>
  <c r="O88" i="5"/>
  <c r="AI103" i="6"/>
  <c r="K88" i="5"/>
  <c r="AF130" i="3"/>
  <c r="AI115" i="6"/>
  <c r="AG104" i="6"/>
  <c r="AH107" i="3"/>
  <c r="AH111" i="3"/>
  <c r="W87" i="5"/>
  <c r="AG29" i="5"/>
  <c r="AG104" i="5"/>
  <c r="AH95" i="3"/>
  <c r="AF38" i="6"/>
  <c r="AF22" i="6"/>
  <c r="AF104" i="6"/>
  <c r="AI113" i="5"/>
  <c r="M64" i="6"/>
  <c r="K64" i="6"/>
  <c r="M9" i="6"/>
  <c r="M138" i="6" s="1"/>
  <c r="J71" i="4"/>
  <c r="L9" i="3"/>
  <c r="L137" i="3" s="1"/>
  <c r="AC40" i="6"/>
  <c r="AG40" i="6"/>
  <c r="AG20" i="6"/>
  <c r="AE22" i="5"/>
  <c r="Y39" i="5"/>
  <c r="AG39" i="5"/>
  <c r="AC36" i="6"/>
  <c r="AG36" i="6"/>
  <c r="AG131" i="6"/>
  <c r="AG17" i="6"/>
  <c r="AA36" i="6"/>
  <c r="AE36" i="6"/>
  <c r="S56" i="6"/>
  <c r="S89" i="6"/>
  <c r="AD37" i="2"/>
  <c r="AE14" i="6"/>
  <c r="AF14" i="6"/>
  <c r="AF130" i="5"/>
  <c r="AF111" i="4"/>
  <c r="W34" i="6"/>
  <c r="AA34" i="6"/>
  <c r="AF40" i="6"/>
  <c r="Y35" i="6"/>
  <c r="AC35" i="6"/>
  <c r="O87" i="5"/>
  <c r="AF124" i="5"/>
  <c r="AG28" i="5"/>
  <c r="S37" i="5"/>
  <c r="W37" i="5"/>
  <c r="AG124" i="6"/>
  <c r="K66" i="6"/>
  <c r="AE40" i="6"/>
  <c r="P124" i="6"/>
  <c r="AF118" i="6"/>
  <c r="Q124" i="5"/>
  <c r="AH104" i="3"/>
  <c r="W167" i="6"/>
  <c r="W128" i="6" s="1"/>
  <c r="W131" i="6" s="1"/>
  <c r="AE166" i="6"/>
  <c r="AE20" i="6"/>
  <c r="AI20" i="6"/>
  <c r="AG118" i="6"/>
  <c r="AG37" i="6"/>
  <c r="AI37" i="6"/>
  <c r="AF118" i="5"/>
  <c r="AI118" i="5"/>
  <c r="U89" i="5"/>
  <c r="Y56" i="5"/>
  <c r="Y89" i="5"/>
  <c r="O25" i="5"/>
  <c r="S25" i="5"/>
  <c r="W25" i="5"/>
  <c r="S29" i="5"/>
  <c r="W29" i="5"/>
  <c r="X17" i="6"/>
  <c r="AB17" i="6"/>
  <c r="AF39" i="6"/>
  <c r="AI104" i="6"/>
  <c r="AF99" i="6"/>
  <c r="AG84" i="6"/>
  <c r="M81" i="5"/>
  <c r="P37" i="3"/>
  <c r="AF37" i="3"/>
  <c r="AF124" i="3"/>
  <c r="N19" i="4"/>
  <c r="R19" i="4"/>
  <c r="AD19" i="4"/>
  <c r="S22" i="6"/>
  <c r="W22" i="6"/>
  <c r="AA22" i="6"/>
  <c r="Y26" i="6"/>
  <c r="AC26" i="6"/>
  <c r="Q34" i="6"/>
  <c r="U34" i="6"/>
  <c r="Y34" i="6"/>
  <c r="AC34" i="6"/>
  <c r="AE99" i="6"/>
  <c r="AI96" i="6"/>
  <c r="U25" i="6"/>
  <c r="Y25" i="6"/>
  <c r="AC25" i="6"/>
  <c r="K87" i="5"/>
  <c r="AE87" i="5"/>
  <c r="AI107" i="5"/>
  <c r="AF111" i="5"/>
  <c r="AI111" i="5"/>
  <c r="AE118" i="3"/>
  <c r="AH118" i="3"/>
  <c r="O124" i="3"/>
  <c r="AG14" i="5"/>
  <c r="AE28" i="6"/>
  <c r="AI28" i="6"/>
  <c r="W39" i="6"/>
  <c r="AA39" i="6"/>
  <c r="AF36" i="6"/>
  <c r="O20" i="4"/>
  <c r="S20" i="4"/>
  <c r="AF26" i="6"/>
  <c r="AI110" i="6"/>
  <c r="P25" i="6"/>
  <c r="T25" i="6"/>
  <c r="X25" i="6"/>
  <c r="AB25" i="6"/>
  <c r="K69" i="5"/>
  <c r="AI110" i="5"/>
  <c r="L81" i="2"/>
  <c r="AF81" i="2" s="1"/>
  <c r="J81" i="2"/>
  <c r="AD81" i="2" s="1"/>
  <c r="AI117" i="5"/>
  <c r="AE26" i="6"/>
  <c r="AG26" i="5"/>
  <c r="AC22" i="6"/>
  <c r="AG22" i="6"/>
  <c r="AI116" i="6"/>
  <c r="AI107" i="6"/>
  <c r="AG111" i="6"/>
  <c r="AI114" i="6"/>
  <c r="AE104" i="5"/>
  <c r="AI104" i="5"/>
  <c r="AI115" i="5"/>
  <c r="AF41" i="3"/>
  <c r="AH123" i="3"/>
  <c r="AE159" i="6"/>
  <c r="AG27" i="6"/>
  <c r="M63" i="5"/>
  <c r="AI97" i="5"/>
  <c r="AI103" i="5"/>
  <c r="AI120" i="5"/>
  <c r="AF20" i="4"/>
  <c r="AH97" i="3"/>
  <c r="AD42" i="2"/>
  <c r="AI109" i="6"/>
  <c r="M87" i="5"/>
  <c r="AI114" i="5"/>
  <c r="AI123" i="5"/>
  <c r="J64" i="4"/>
  <c r="AE146" i="4"/>
  <c r="AD34" i="2"/>
  <c r="O88" i="4"/>
  <c r="AH103" i="4"/>
  <c r="AH115" i="3"/>
  <c r="O76" i="3"/>
  <c r="O68" i="3"/>
  <c r="K67" i="3"/>
  <c r="K80" i="3"/>
  <c r="L75" i="3"/>
  <c r="L72" i="3"/>
  <c r="AI95" i="6"/>
  <c r="AI98" i="5"/>
  <c r="AI121" i="5"/>
  <c r="AE111" i="4"/>
  <c r="AH111" i="4"/>
  <c r="P9" i="6"/>
  <c r="O66" i="6" s="1"/>
  <c r="L73" i="6"/>
  <c r="L74" i="6"/>
  <c r="L80" i="6"/>
  <c r="L72" i="6"/>
  <c r="L76" i="6"/>
  <c r="L63" i="6"/>
  <c r="L79" i="6"/>
  <c r="L71" i="6"/>
  <c r="L75" i="6"/>
  <c r="L78" i="6"/>
  <c r="L69" i="6"/>
  <c r="L67" i="6"/>
  <c r="L65" i="6"/>
  <c r="L77" i="6"/>
  <c r="L68" i="6"/>
  <c r="K80" i="6"/>
  <c r="K72" i="6"/>
  <c r="K71" i="6"/>
  <c r="K78" i="6"/>
  <c r="K69" i="6"/>
  <c r="K76" i="6"/>
  <c r="K65" i="6"/>
  <c r="K77" i="6"/>
  <c r="K68" i="6"/>
  <c r="K67" i="6"/>
  <c r="K75" i="6"/>
  <c r="K74" i="6"/>
  <c r="K63" i="6"/>
  <c r="K73" i="6"/>
  <c r="M76" i="6"/>
  <c r="M67" i="6"/>
  <c r="M80" i="6"/>
  <c r="M71" i="6"/>
  <c r="M75" i="6"/>
  <c r="M65" i="6"/>
  <c r="M72" i="6"/>
  <c r="M79" i="6"/>
  <c r="M74" i="6"/>
  <c r="M73" i="6"/>
  <c r="M78" i="6"/>
  <c r="M69" i="6"/>
  <c r="M77" i="6"/>
  <c r="M68" i="6"/>
  <c r="J78" i="2"/>
  <c r="AD78" i="2" s="1"/>
  <c r="J74" i="2"/>
  <c r="AD74" i="2" s="1"/>
  <c r="J72" i="2"/>
  <c r="AD72" i="2" s="1"/>
  <c r="K74" i="2"/>
  <c r="AE74" i="2" s="1"/>
  <c r="J77" i="2"/>
  <c r="AD77" i="2" s="1"/>
  <c r="J73" i="2"/>
  <c r="AD73" i="2" s="1"/>
  <c r="K80" i="2"/>
  <c r="AE80" i="2" s="1"/>
  <c r="K76" i="2"/>
  <c r="AE76" i="2" s="1"/>
  <c r="J75" i="2"/>
  <c r="AD75" i="2" s="1"/>
  <c r="K78" i="2"/>
  <c r="AE78" i="2" s="1"/>
  <c r="J71" i="2"/>
  <c r="AD71" i="2" s="1"/>
  <c r="J63" i="2"/>
  <c r="K69" i="2"/>
  <c r="AE69" i="2" s="1"/>
  <c r="K67" i="2"/>
  <c r="J67" i="2"/>
  <c r="AD67" i="2" s="1"/>
  <c r="L74" i="2"/>
  <c r="AF74" i="2" s="1"/>
  <c r="L69" i="2"/>
  <c r="AF69" i="2" s="1"/>
  <c r="L73" i="2"/>
  <c r="AF73" i="2" s="1"/>
  <c r="L79" i="2"/>
  <c r="AF79" i="2" s="1"/>
  <c r="L71" i="2"/>
  <c r="AF71" i="2" s="1"/>
  <c r="L68" i="2"/>
  <c r="AF68" i="2" s="1"/>
  <c r="L75" i="2"/>
  <c r="AF75" i="2" s="1"/>
  <c r="S124" i="4"/>
  <c r="S130" i="4"/>
  <c r="AE118" i="4"/>
  <c r="R22" i="4"/>
  <c r="AD22" i="4"/>
  <c r="T24" i="4"/>
  <c r="AF24" i="4"/>
  <c r="T33" i="4"/>
  <c r="AF33" i="4"/>
  <c r="P124" i="4"/>
  <c r="AF118" i="4"/>
  <c r="O130" i="4"/>
  <c r="AE124" i="4"/>
  <c r="R26" i="4"/>
  <c r="AD26" i="4"/>
  <c r="O37" i="4"/>
  <c r="S37" i="4" s="1"/>
  <c r="AH28" i="4"/>
  <c r="AE14" i="4"/>
  <c r="N20" i="4"/>
  <c r="J80" i="4"/>
  <c r="J78" i="4"/>
  <c r="J76" i="4"/>
  <c r="J74" i="4"/>
  <c r="J72" i="4"/>
  <c r="J69" i="4"/>
  <c r="K67" i="4"/>
  <c r="J63" i="4"/>
  <c r="K76" i="4"/>
  <c r="K69" i="4"/>
  <c r="K79" i="4"/>
  <c r="K77" i="4"/>
  <c r="K75" i="4"/>
  <c r="K73" i="4"/>
  <c r="K71" i="4"/>
  <c r="K68" i="4"/>
  <c r="K65" i="4"/>
  <c r="K74" i="4"/>
  <c r="J67" i="4"/>
  <c r="J79" i="4"/>
  <c r="J77" i="4"/>
  <c r="J75" i="4"/>
  <c r="J73" i="4"/>
  <c r="J68" i="4"/>
  <c r="J65" i="4"/>
  <c r="J70" i="4" s="1"/>
  <c r="K78" i="4"/>
  <c r="K72" i="4"/>
  <c r="K63" i="4"/>
  <c r="L78" i="4"/>
  <c r="L74" i="4"/>
  <c r="L69" i="4"/>
  <c r="L71" i="4"/>
  <c r="L77" i="4"/>
  <c r="L73" i="4"/>
  <c r="L68" i="4"/>
  <c r="L72" i="4"/>
  <c r="L67" i="4"/>
  <c r="L79" i="4"/>
  <c r="L65" i="4"/>
  <c r="L75" i="4"/>
  <c r="AH121" i="4"/>
  <c r="S35" i="4"/>
  <c r="AE35" i="4"/>
  <c r="K88" i="4"/>
  <c r="AD104" i="4"/>
  <c r="AH104" i="4"/>
  <c r="AH115" i="4"/>
  <c r="AH120" i="4"/>
  <c r="O48" i="6"/>
  <c r="K81" i="6"/>
  <c r="Q13" i="6"/>
  <c r="M63" i="6"/>
  <c r="O13" i="5"/>
  <c r="R13" i="4"/>
  <c r="N48" i="4"/>
  <c r="R48" i="4" s="1"/>
  <c r="AD48" i="4" s="1"/>
  <c r="J81" i="4"/>
  <c r="P13" i="4"/>
  <c r="T13" i="4"/>
  <c r="L63" i="4"/>
  <c r="N13" i="3"/>
  <c r="N30" i="3" s="1"/>
  <c r="O126" i="6"/>
  <c r="AE163" i="6"/>
  <c r="N129" i="6"/>
  <c r="AE125" i="6"/>
  <c r="AI125" i="6"/>
  <c r="R125" i="6"/>
  <c r="V125" i="6"/>
  <c r="AE155" i="6"/>
  <c r="O128" i="6"/>
  <c r="AE162" i="5"/>
  <c r="N129" i="5"/>
  <c r="R127" i="5"/>
  <c r="K125" i="5"/>
  <c r="AE170" i="5"/>
  <c r="N126" i="5"/>
  <c r="AD170" i="4"/>
  <c r="J126" i="4"/>
  <c r="AD162" i="4"/>
  <c r="AD158" i="3"/>
  <c r="AD169" i="3"/>
  <c r="J126" i="3"/>
  <c r="J129" i="3"/>
  <c r="AE124" i="6"/>
  <c r="AE111" i="6"/>
  <c r="P55" i="6"/>
  <c r="O88" i="6"/>
  <c r="T49" i="6"/>
  <c r="X49" i="6" s="1"/>
  <c r="L87" i="6"/>
  <c r="Q56" i="6"/>
  <c r="Q89" i="6"/>
  <c r="S88" i="6"/>
  <c r="W55" i="6"/>
  <c r="W88" i="6"/>
  <c r="O87" i="6"/>
  <c r="T44" i="6"/>
  <c r="X44" i="6" s="1"/>
  <c r="S44" i="6"/>
  <c r="W44" i="6" s="1"/>
  <c r="X33" i="6"/>
  <c r="AB33" i="6"/>
  <c r="AA33" i="6"/>
  <c r="AE33" i="6"/>
  <c r="AF27" i="6"/>
  <c r="O27" i="6"/>
  <c r="S27" i="6"/>
  <c r="W27" i="6"/>
  <c r="AA27" i="6"/>
  <c r="AC24" i="6"/>
  <c r="AG24" i="6"/>
  <c r="AF24" i="6"/>
  <c r="S24" i="6"/>
  <c r="W24" i="6"/>
  <c r="AA24" i="6"/>
  <c r="W23" i="6"/>
  <c r="AA23" i="6"/>
  <c r="T23" i="6"/>
  <c r="X23" i="6"/>
  <c r="AB23" i="6"/>
  <c r="AG23" i="6"/>
  <c r="W21" i="6"/>
  <c r="AA21" i="6"/>
  <c r="X21" i="6"/>
  <c r="AB21" i="6"/>
  <c r="AG21" i="6"/>
  <c r="T19" i="6"/>
  <c r="X19" i="6"/>
  <c r="AB19" i="6"/>
  <c r="Y19" i="6"/>
  <c r="AC19" i="6"/>
  <c r="L30" i="6"/>
  <c r="W19" i="6"/>
  <c r="AA19" i="6"/>
  <c r="AF18" i="6"/>
  <c r="Q18" i="6"/>
  <c r="U18" i="6"/>
  <c r="Y18" i="6"/>
  <c r="AC18" i="6"/>
  <c r="O18" i="6"/>
  <c r="S18" i="6"/>
  <c r="W18" i="6"/>
  <c r="M30" i="6"/>
  <c r="AB15" i="6"/>
  <c r="AF15" i="6"/>
  <c r="AG15" i="6"/>
  <c r="K30" i="6"/>
  <c r="O13" i="6"/>
  <c r="P13" i="6"/>
  <c r="S15" i="6"/>
  <c r="X51" i="5"/>
  <c r="AF51" i="5"/>
  <c r="Q50" i="5"/>
  <c r="AG56" i="5"/>
  <c r="Q89" i="5"/>
  <c r="AG89" i="5"/>
  <c r="O56" i="5"/>
  <c r="X33" i="5"/>
  <c r="O27" i="5"/>
  <c r="Q27" i="5"/>
  <c r="AI24" i="5"/>
  <c r="Q23" i="5"/>
  <c r="AF23" i="5"/>
  <c r="AE23" i="5"/>
  <c r="Y19" i="5"/>
  <c r="AG19" i="5"/>
  <c r="U18" i="5"/>
  <c r="X18" i="5"/>
  <c r="AF15" i="5"/>
  <c r="O15" i="5"/>
  <c r="S15" i="5"/>
  <c r="AD99" i="4"/>
  <c r="AH99" i="4"/>
  <c r="O52" i="4"/>
  <c r="S52" i="4"/>
  <c r="AE54" i="4"/>
  <c r="S33" i="4"/>
  <c r="AE33" i="4"/>
  <c r="R33" i="4"/>
  <c r="T27" i="4"/>
  <c r="AF27" i="4"/>
  <c r="AE21" i="4"/>
  <c r="AF21" i="4"/>
  <c r="AF18" i="4"/>
  <c r="S13" i="4"/>
  <c r="AE13" i="4"/>
  <c r="N15" i="4"/>
  <c r="R15" i="4"/>
  <c r="AE54" i="3"/>
  <c r="AH54" i="3"/>
  <c r="O46" i="3"/>
  <c r="AE46" i="3" s="1"/>
  <c r="O40" i="3"/>
  <c r="AE35" i="3"/>
  <c r="O39" i="3"/>
  <c r="AE39" i="3"/>
  <c r="AD33" i="3"/>
  <c r="AH24" i="3"/>
  <c r="AE18" i="3"/>
  <c r="O18" i="3"/>
  <c r="O65" i="3"/>
  <c r="AF15" i="3"/>
  <c r="AD15" i="3"/>
  <c r="K89" i="2"/>
  <c r="AE89" i="2"/>
  <c r="AF35" i="2"/>
  <c r="AF39" i="2"/>
  <c r="AF33" i="2"/>
  <c r="W54" i="6"/>
  <c r="S87" i="6"/>
  <c r="T56" i="6"/>
  <c r="M88" i="6"/>
  <c r="P54" i="6"/>
  <c r="T54" i="6"/>
  <c r="X54" i="6"/>
  <c r="AB54" i="6"/>
  <c r="AB87" i="6"/>
  <c r="AE88" i="5"/>
  <c r="AE54" i="5"/>
  <c r="L57" i="6"/>
  <c r="L59" i="6" s="1"/>
  <c r="AF46" i="3"/>
  <c r="AF45" i="3"/>
  <c r="AD36" i="3"/>
  <c r="N39" i="3"/>
  <c r="AD39" i="3"/>
  <c r="AE37" i="3"/>
  <c r="AH38" i="3"/>
  <c r="AD40" i="3"/>
  <c r="N35" i="3"/>
  <c r="N37" i="3"/>
  <c r="N41" i="3"/>
  <c r="AF38" i="2"/>
  <c r="AH38" i="2"/>
  <c r="AD39" i="2"/>
  <c r="AH39" i="2"/>
  <c r="AF34" i="2"/>
  <c r="AH34" i="2"/>
  <c r="AD36" i="2"/>
  <c r="AD35" i="2"/>
  <c r="T51" i="6"/>
  <c r="P53" i="6"/>
  <c r="T53" i="6"/>
  <c r="X53" i="6"/>
  <c r="AB53" i="6"/>
  <c r="L81" i="6"/>
  <c r="AE53" i="6"/>
  <c r="AF53" i="5"/>
  <c r="AE52" i="5"/>
  <c r="AF16" i="2"/>
  <c r="AH16" i="2"/>
  <c r="AF20" i="2"/>
  <c r="AH20" i="2"/>
  <c r="AD29" i="2"/>
  <c r="AH23" i="2"/>
  <c r="AD41" i="2"/>
  <c r="AF33" i="3"/>
  <c r="N16" i="3"/>
  <c r="N20" i="3"/>
  <c r="AF20" i="3"/>
  <c r="N23" i="3"/>
  <c r="AD23" i="3"/>
  <c r="AH23" i="3"/>
  <c r="P25" i="3"/>
  <c r="N28" i="3"/>
  <c r="AD28" i="3"/>
  <c r="AH28" i="3"/>
  <c r="O49" i="3"/>
  <c r="AE49" i="3" s="1"/>
  <c r="AF36" i="3"/>
  <c r="N21" i="3"/>
  <c r="N26" i="3"/>
  <c r="AD26" i="3"/>
  <c r="AH26" i="3"/>
  <c r="AD27" i="3"/>
  <c r="AF35" i="3"/>
  <c r="O16" i="3"/>
  <c r="O30" i="3"/>
  <c r="K30" i="3"/>
  <c r="AE30" i="3" s="1"/>
  <c r="N89" i="3"/>
  <c r="AD89" i="3"/>
  <c r="O89" i="3"/>
  <c r="K89" i="3"/>
  <c r="J88" i="3"/>
  <c r="N55" i="3"/>
  <c r="AD55" i="3"/>
  <c r="P27" i="3"/>
  <c r="AF27" i="3"/>
  <c r="P29" i="3"/>
  <c r="AF29" i="3"/>
  <c r="AH29" i="3"/>
  <c r="P34" i="3"/>
  <c r="AF34" i="3"/>
  <c r="AH34" i="3"/>
  <c r="AF40" i="3"/>
  <c r="K88" i="3"/>
  <c r="O55" i="3"/>
  <c r="O88" i="3"/>
  <c r="L30" i="3"/>
  <c r="AF14" i="3"/>
  <c r="AH14" i="3"/>
  <c r="P16" i="3"/>
  <c r="AF17" i="3"/>
  <c r="AH17" i="3"/>
  <c r="AF18" i="3"/>
  <c r="P21" i="3"/>
  <c r="AD22" i="3"/>
  <c r="AH22" i="3"/>
  <c r="AH52" i="3"/>
  <c r="L88" i="3"/>
  <c r="AH53" i="3"/>
  <c r="T14" i="4"/>
  <c r="AF14" i="4"/>
  <c r="S18" i="4"/>
  <c r="AE18" i="4"/>
  <c r="O19" i="4"/>
  <c r="S19" i="4"/>
  <c r="N27" i="4"/>
  <c r="J87" i="4"/>
  <c r="N54" i="4"/>
  <c r="R54" i="4"/>
  <c r="R87" i="4"/>
  <c r="L87" i="4"/>
  <c r="P41" i="4"/>
  <c r="L30" i="4"/>
  <c r="R25" i="4"/>
  <c r="AD25" i="4"/>
  <c r="O15" i="4"/>
  <c r="O63" i="4"/>
  <c r="K30" i="4"/>
  <c r="AF17" i="4"/>
  <c r="N21" i="4"/>
  <c r="P23" i="4"/>
  <c r="T23" i="4"/>
  <c r="R24" i="4"/>
  <c r="AD24" i="4"/>
  <c r="R38" i="4"/>
  <c r="AD38" i="4" s="1"/>
  <c r="N55" i="4"/>
  <c r="N88" i="4"/>
  <c r="J88" i="4"/>
  <c r="L88" i="4"/>
  <c r="P55" i="4"/>
  <c r="S40" i="4"/>
  <c r="T26" i="4"/>
  <c r="R16" i="4"/>
  <c r="T16" i="4"/>
  <c r="N17" i="4"/>
  <c r="J30" i="4"/>
  <c r="R18" i="4"/>
  <c r="AD18" i="4"/>
  <c r="S25" i="4"/>
  <c r="AE25" i="4"/>
  <c r="N36" i="4"/>
  <c r="AE53" i="4"/>
  <c r="AF54" i="4"/>
  <c r="AF22" i="4"/>
  <c r="AE24" i="4"/>
  <c r="T35" i="4"/>
  <c r="AF35" i="4"/>
  <c r="R53" i="4"/>
  <c r="AD53" i="4"/>
  <c r="AE56" i="4"/>
  <c r="P29" i="4"/>
  <c r="AF34" i="4"/>
  <c r="AF52" i="4"/>
  <c r="K89" i="4"/>
  <c r="AE51" i="4"/>
  <c r="AG34" i="5"/>
  <c r="W40" i="5"/>
  <c r="X37" i="5"/>
  <c r="P27" i="5"/>
  <c r="T27" i="5"/>
  <c r="Q41" i="5"/>
  <c r="Q55" i="5"/>
  <c r="AE21" i="5"/>
  <c r="M88" i="5"/>
  <c r="X41" i="5"/>
  <c r="S26" i="5"/>
  <c r="W26" i="5"/>
  <c r="X13" i="5"/>
  <c r="Q52" i="5"/>
  <c r="U52" i="5"/>
  <c r="Y52" i="5"/>
  <c r="S33" i="5"/>
  <c r="AG21" i="5"/>
  <c r="S14" i="5"/>
  <c r="Q25" i="5"/>
  <c r="Q33" i="5"/>
  <c r="X34" i="5"/>
  <c r="AF34" i="5"/>
  <c r="AI34" i="5"/>
  <c r="W35" i="5"/>
  <c r="Y37" i="5"/>
  <c r="O41" i="5"/>
  <c r="Q48" i="5"/>
  <c r="U48" i="5"/>
  <c r="Y48" i="5" s="1"/>
  <c r="T56" i="5"/>
  <c r="P89" i="5"/>
  <c r="T22" i="5"/>
  <c r="X22" i="5"/>
  <c r="P28" i="5"/>
  <c r="T28" i="5"/>
  <c r="Q42" i="5"/>
  <c r="S53" i="5"/>
  <c r="W53" i="5"/>
  <c r="AE51" i="5"/>
  <c r="Y40" i="5"/>
  <c r="AG54" i="5"/>
  <c r="U13" i="5"/>
  <c r="T39" i="5"/>
  <c r="X39" i="5"/>
  <c r="AF17" i="5"/>
  <c r="AI17" i="5"/>
  <c r="M30" i="5"/>
  <c r="Q16" i="5"/>
  <c r="K30" i="5"/>
  <c r="O18" i="5"/>
  <c r="AF19" i="5"/>
  <c r="Q20" i="5"/>
  <c r="Y35" i="5"/>
  <c r="O36" i="5"/>
  <c r="W39" i="5"/>
  <c r="AF40" i="5"/>
  <c r="W15" i="5"/>
  <c r="AE15" i="5"/>
  <c r="L30" i="5"/>
  <c r="P14" i="5"/>
  <c r="P20" i="5"/>
  <c r="T20" i="5"/>
  <c r="X20" i="5"/>
  <c r="L66" i="5"/>
  <c r="X26" i="5"/>
  <c r="AF26" i="5"/>
  <c r="AE38" i="5"/>
  <c r="AI38" i="5"/>
  <c r="S16" i="5"/>
  <c r="T25" i="5"/>
  <c r="X25" i="5"/>
  <c r="T36" i="5"/>
  <c r="P55" i="5"/>
  <c r="L57" i="5"/>
  <c r="S48" i="6"/>
  <c r="AE99" i="5"/>
  <c r="AI99" i="5"/>
  <c r="AD99" i="3"/>
  <c r="AH99" i="3"/>
  <c r="AD99" i="2"/>
  <c r="AH99" i="2"/>
  <c r="AD124" i="3"/>
  <c r="AH122" i="3"/>
  <c r="Q66" i="6"/>
  <c r="U88" i="6"/>
  <c r="Y55" i="6"/>
  <c r="Q88" i="6"/>
  <c r="AC53" i="6"/>
  <c r="AG53" i="6"/>
  <c r="Y54" i="6"/>
  <c r="AC54" i="6"/>
  <c r="U50" i="6"/>
  <c r="Q87" i="6"/>
  <c r="U48" i="6"/>
  <c r="P49" i="5"/>
  <c r="T49" i="5" s="1"/>
  <c r="T50" i="5"/>
  <c r="P87" i="5"/>
  <c r="AE50" i="5"/>
  <c r="L87" i="5"/>
  <c r="L81" i="5"/>
  <c r="S86" i="5"/>
  <c r="W86" i="5" s="1"/>
  <c r="AE86" i="5" s="1"/>
  <c r="AI86" i="5" s="1"/>
  <c r="O48" i="5"/>
  <c r="AE124" i="5"/>
  <c r="AD124" i="4"/>
  <c r="L89" i="3"/>
  <c r="AF89" i="3"/>
  <c r="AF56" i="3"/>
  <c r="AH56" i="3"/>
  <c r="P55" i="3"/>
  <c r="P88" i="3"/>
  <c r="AF88" i="3"/>
  <c r="L81" i="3"/>
  <c r="P50" i="3"/>
  <c r="P87" i="3" s="1"/>
  <c r="AF87" i="3" s="1"/>
  <c r="AH26" i="2"/>
  <c r="AH22" i="2"/>
  <c r="AH28" i="2"/>
  <c r="AH95" i="2"/>
  <c r="AF124" i="2"/>
  <c r="AD154" i="2"/>
  <c r="AH96" i="2"/>
  <c r="AH109" i="2"/>
  <c r="AH115" i="2"/>
  <c r="AH119" i="2"/>
  <c r="AH123" i="2"/>
  <c r="R162" i="2"/>
  <c r="AH15" i="2"/>
  <c r="AH19" i="2"/>
  <c r="AF25" i="2"/>
  <c r="AH104" i="2"/>
  <c r="AH110" i="2"/>
  <c r="AH116" i="2"/>
  <c r="AH120" i="2"/>
  <c r="AH14" i="2"/>
  <c r="AF17" i="2"/>
  <c r="AH17" i="2"/>
  <c r="AF21" i="2"/>
  <c r="AH21" i="2"/>
  <c r="AF36" i="2"/>
  <c r="AH37" i="2"/>
  <c r="AD124" i="2"/>
  <c r="J88" i="2"/>
  <c r="AD88" i="2"/>
  <c r="L88" i="2"/>
  <c r="AF88" i="2"/>
  <c r="AH25" i="2"/>
  <c r="AF29" i="2"/>
  <c r="AH42" i="2"/>
  <c r="AH98" i="2"/>
  <c r="AH103" i="2"/>
  <c r="AH108" i="2"/>
  <c r="AH114" i="2"/>
  <c r="AH118" i="2"/>
  <c r="AH122" i="2"/>
  <c r="R158" i="2"/>
  <c r="AD158" i="2"/>
  <c r="AD157" i="2"/>
  <c r="L30" i="2"/>
  <c r="AF30" i="2"/>
  <c r="K30" i="2"/>
  <c r="AE30" i="2"/>
  <c r="AD18" i="2"/>
  <c r="AH18" i="2"/>
  <c r="AH27" i="2"/>
  <c r="AH33" i="2"/>
  <c r="AF40" i="2"/>
  <c r="AH40" i="2"/>
  <c r="AH41" i="2"/>
  <c r="AH97" i="2"/>
  <c r="AH102" i="2"/>
  <c r="AH107" i="2"/>
  <c r="AH111" i="2"/>
  <c r="AH117" i="2"/>
  <c r="AH121" i="2"/>
  <c r="AE124" i="2"/>
  <c r="AD165" i="2"/>
  <c r="J87" i="2"/>
  <c r="AD87" i="2"/>
  <c r="J30" i="2"/>
  <c r="AD30" i="2"/>
  <c r="AH56" i="2"/>
  <c r="L89" i="2"/>
  <c r="AF89" i="2"/>
  <c r="J89" i="2"/>
  <c r="AD89" i="2"/>
  <c r="K88" i="2"/>
  <c r="AE88" i="2"/>
  <c r="AH55" i="2"/>
  <c r="AD54" i="2"/>
  <c r="AH54" i="2"/>
  <c r="AH53" i="2"/>
  <c r="AH52" i="2"/>
  <c r="AH51" i="2"/>
  <c r="AD49" i="2"/>
  <c r="J57" i="2"/>
  <c r="AD57" i="2" s="1"/>
  <c r="AD13" i="2"/>
  <c r="AH13" i="2"/>
  <c r="L57" i="3"/>
  <c r="R34" i="4"/>
  <c r="AE34" i="4"/>
  <c r="P89" i="4"/>
  <c r="T56" i="4"/>
  <c r="T89" i="4"/>
  <c r="O89" i="4"/>
  <c r="AE89" i="4"/>
  <c r="L89" i="4"/>
  <c r="R56" i="4"/>
  <c r="R89" i="4"/>
  <c r="N89" i="4"/>
  <c r="J89" i="4"/>
  <c r="S55" i="4"/>
  <c r="S88" i="4"/>
  <c r="AF53" i="4"/>
  <c r="AD52" i="4"/>
  <c r="T51" i="4"/>
  <c r="AF51" i="4"/>
  <c r="N51" i="4"/>
  <c r="R51" i="4"/>
  <c r="T50" i="4"/>
  <c r="T87" i="4"/>
  <c r="P87" i="4"/>
  <c r="K81" i="4"/>
  <c r="K87" i="4"/>
  <c r="AD50" i="4"/>
  <c r="O50" i="4"/>
  <c r="O46" i="4"/>
  <c r="AE46" i="4" s="1"/>
  <c r="S46" i="4"/>
  <c r="T45" i="4"/>
  <c r="AF45" i="4" s="1"/>
  <c r="N48" i="3"/>
  <c r="AD48" i="3" s="1"/>
  <c r="AF83" i="3"/>
  <c r="AH83" i="3" s="1"/>
  <c r="N44" i="4"/>
  <c r="N81" i="4" s="1"/>
  <c r="J57" i="4"/>
  <c r="AE67" i="2"/>
  <c r="AF22" i="5"/>
  <c r="AI22" i="5"/>
  <c r="AE38" i="6"/>
  <c r="AI38" i="6"/>
  <c r="AF34" i="6"/>
  <c r="S27" i="5"/>
  <c r="AG25" i="6"/>
  <c r="AH14" i="4"/>
  <c r="AI99" i="6"/>
  <c r="AE37" i="5"/>
  <c r="AE29" i="6"/>
  <c r="AI29" i="6"/>
  <c r="AH36" i="3"/>
  <c r="AH36" i="2"/>
  <c r="AE16" i="6"/>
  <c r="AI16" i="6"/>
  <c r="N87" i="4"/>
  <c r="AE52" i="4"/>
  <c r="AH52" i="4"/>
  <c r="AE88" i="4"/>
  <c r="AF124" i="6"/>
  <c r="P131" i="6"/>
  <c r="AF131" i="6"/>
  <c r="AG35" i="6"/>
  <c r="AI35" i="6"/>
  <c r="AH18" i="3"/>
  <c r="AI111" i="6"/>
  <c r="AE130" i="4"/>
  <c r="P73" i="6"/>
  <c r="P76" i="6"/>
  <c r="P77" i="6"/>
  <c r="P67" i="6"/>
  <c r="Q68" i="6"/>
  <c r="Q76" i="6"/>
  <c r="Q65" i="6"/>
  <c r="O71" i="6"/>
  <c r="Q79" i="6"/>
  <c r="Q71" i="6"/>
  <c r="AE29" i="5"/>
  <c r="AI29" i="5"/>
  <c r="AI40" i="6"/>
  <c r="AE25" i="5"/>
  <c r="AI36" i="6"/>
  <c r="Q30" i="6"/>
  <c r="AE21" i="6"/>
  <c r="L70" i="4"/>
  <c r="AI14" i="6"/>
  <c r="AH35" i="2"/>
  <c r="AH39" i="3"/>
  <c r="W56" i="6"/>
  <c r="AE39" i="6"/>
  <c r="AI39" i="6"/>
  <c r="AI124" i="6"/>
  <c r="AE39" i="5"/>
  <c r="AD16" i="3"/>
  <c r="AF25" i="6"/>
  <c r="AI25" i="6"/>
  <c r="AG26" i="6"/>
  <c r="AF17" i="6"/>
  <c r="AI17" i="6"/>
  <c r="AE26" i="5"/>
  <c r="AF16" i="4"/>
  <c r="AH33" i="3"/>
  <c r="AE124" i="3"/>
  <c r="AH124" i="3"/>
  <c r="O130" i="3"/>
  <c r="AE130" i="3"/>
  <c r="Q130" i="5"/>
  <c r="AG130" i="5"/>
  <c r="AG124" i="5"/>
  <c r="AI124" i="5"/>
  <c r="AE34" i="6"/>
  <c r="AD87" i="4"/>
  <c r="AH22" i="4"/>
  <c r="AI26" i="6"/>
  <c r="AE22" i="6"/>
  <c r="AI22" i="6"/>
  <c r="AI118" i="6"/>
  <c r="AG34" i="6"/>
  <c r="AH35" i="4"/>
  <c r="R20" i="4"/>
  <c r="P130" i="4"/>
  <c r="AF130" i="4"/>
  <c r="AF124" i="4"/>
  <c r="AH124" i="4"/>
  <c r="AH25" i="4"/>
  <c r="AH118" i="4"/>
  <c r="AD15" i="4"/>
  <c r="AH24" i="4"/>
  <c r="U13" i="6"/>
  <c r="S13" i="5"/>
  <c r="AD13" i="4"/>
  <c r="AF13" i="4"/>
  <c r="Z125" i="6"/>
  <c r="AD125" i="6"/>
  <c r="N125" i="5"/>
  <c r="M126" i="4"/>
  <c r="M126" i="3"/>
  <c r="M129" i="3"/>
  <c r="AD129" i="3"/>
  <c r="AH129" i="3" s="1"/>
  <c r="T55" i="6"/>
  <c r="P88" i="6"/>
  <c r="U56" i="6"/>
  <c r="AA55" i="6"/>
  <c r="AA56" i="6"/>
  <c r="AA89" i="6"/>
  <c r="W89" i="6"/>
  <c r="AF33" i="6"/>
  <c r="AI33" i="6"/>
  <c r="AE27" i="6"/>
  <c r="AI27" i="6"/>
  <c r="AE24" i="6"/>
  <c r="AI24" i="6"/>
  <c r="AF23" i="6"/>
  <c r="AE23" i="6"/>
  <c r="AF21" i="6"/>
  <c r="AI21" i="6"/>
  <c r="AG19" i="6"/>
  <c r="AF19" i="6"/>
  <c r="AE19" i="6"/>
  <c r="O30" i="6"/>
  <c r="AA18" i="6"/>
  <c r="AE18" i="6"/>
  <c r="AI18" i="6"/>
  <c r="AG18" i="6"/>
  <c r="T13" i="6"/>
  <c r="P30" i="6"/>
  <c r="S13" i="6"/>
  <c r="W15" i="6"/>
  <c r="AI54" i="5"/>
  <c r="U50" i="5"/>
  <c r="Q87" i="5"/>
  <c r="AI51" i="5"/>
  <c r="S56" i="5"/>
  <c r="O89" i="5"/>
  <c r="AF33" i="5"/>
  <c r="U27" i="5"/>
  <c r="L59" i="5"/>
  <c r="U23" i="5"/>
  <c r="AI19" i="5"/>
  <c r="AG18" i="5"/>
  <c r="AF18" i="5"/>
  <c r="Y18" i="5"/>
  <c r="AD54" i="4"/>
  <c r="AH54" i="4"/>
  <c r="AF87" i="4"/>
  <c r="R55" i="4"/>
  <c r="R88" i="4"/>
  <c r="AD88" i="4"/>
  <c r="AD33" i="4"/>
  <c r="AH33" i="4"/>
  <c r="J59" i="4"/>
  <c r="AE19" i="4"/>
  <c r="AH19" i="4"/>
  <c r="AH18" i="4"/>
  <c r="AE40" i="3"/>
  <c r="AH40" i="3"/>
  <c r="AH15" i="3"/>
  <c r="AA88" i="6"/>
  <c r="AE88" i="6"/>
  <c r="AE55" i="6"/>
  <c r="AA54" i="6"/>
  <c r="AA87" i="6"/>
  <c r="W87" i="6"/>
  <c r="X56" i="6"/>
  <c r="T89" i="6"/>
  <c r="AF54" i="6"/>
  <c r="N88" i="3"/>
  <c r="AD88" i="3"/>
  <c r="AE55" i="3"/>
  <c r="AE88" i="3"/>
  <c r="AD35" i="3"/>
  <c r="AH35" i="3"/>
  <c r="AD37" i="3"/>
  <c r="AH37" i="3"/>
  <c r="AD41" i="3"/>
  <c r="AH41" i="3"/>
  <c r="X51" i="6"/>
  <c r="AF53" i="6"/>
  <c r="AI53" i="6" s="1"/>
  <c r="AE53" i="5"/>
  <c r="AI53" i="5"/>
  <c r="AH29" i="2"/>
  <c r="AF21" i="3"/>
  <c r="AF16" i="3"/>
  <c r="AH16" i="3"/>
  <c r="AE89" i="3"/>
  <c r="AH89" i="3"/>
  <c r="AD21" i="3"/>
  <c r="AF25" i="3"/>
  <c r="AH25" i="3"/>
  <c r="AH27" i="3"/>
  <c r="AD20" i="3"/>
  <c r="AH20" i="3"/>
  <c r="AF89" i="4"/>
  <c r="R36" i="4"/>
  <c r="R17" i="4"/>
  <c r="N30" i="4"/>
  <c r="AD16" i="4"/>
  <c r="AH16" i="4"/>
  <c r="AF26" i="4"/>
  <c r="AH26" i="4"/>
  <c r="AE40" i="4"/>
  <c r="T55" i="4"/>
  <c r="P88" i="4"/>
  <c r="AF23" i="4"/>
  <c r="AH23" i="4"/>
  <c r="T41" i="4"/>
  <c r="P30" i="4"/>
  <c r="R27" i="4"/>
  <c r="AH53" i="4"/>
  <c r="T29" i="4"/>
  <c r="S15" i="4"/>
  <c r="AE15" i="4"/>
  <c r="O30" i="4"/>
  <c r="R21" i="4"/>
  <c r="W33" i="5"/>
  <c r="X36" i="5"/>
  <c r="W16" i="5"/>
  <c r="AG35" i="5"/>
  <c r="AF39" i="5"/>
  <c r="S41" i="5"/>
  <c r="AG37" i="5"/>
  <c r="AI21" i="5"/>
  <c r="U55" i="5"/>
  <c r="Q88" i="5"/>
  <c r="AF37" i="5"/>
  <c r="AI37" i="5"/>
  <c r="U20" i="5"/>
  <c r="AF25" i="5"/>
  <c r="P30" i="5"/>
  <c r="T14" i="5"/>
  <c r="U33" i="5"/>
  <c r="W14" i="5"/>
  <c r="AE14" i="5"/>
  <c r="AG40" i="5"/>
  <c r="X27" i="5"/>
  <c r="AG52" i="5"/>
  <c r="AI52" i="5"/>
  <c r="AE40" i="5"/>
  <c r="S18" i="5"/>
  <c r="S30" i="5"/>
  <c r="O30" i="5"/>
  <c r="Y13" i="5"/>
  <c r="U42" i="5"/>
  <c r="U25" i="5"/>
  <c r="T55" i="5"/>
  <c r="P88" i="5"/>
  <c r="W27" i="5"/>
  <c r="S36" i="5"/>
  <c r="U16" i="5"/>
  <c r="Q30" i="5"/>
  <c r="X28" i="5"/>
  <c r="AF28" i="5"/>
  <c r="AI28" i="5"/>
  <c r="X56" i="5"/>
  <c r="X89" i="5"/>
  <c r="T89" i="5"/>
  <c r="AF89" i="5"/>
  <c r="AE35" i="5"/>
  <c r="AF13" i="5"/>
  <c r="AI26" i="5"/>
  <c r="U41" i="5"/>
  <c r="AF41" i="5"/>
  <c r="W48" i="6"/>
  <c r="Y88" i="6"/>
  <c r="AC55" i="6"/>
  <c r="AG54" i="6"/>
  <c r="Y50" i="6"/>
  <c r="U87" i="6"/>
  <c r="Y48" i="6"/>
  <c r="T87" i="5"/>
  <c r="X50" i="5"/>
  <c r="S48" i="5"/>
  <c r="W48" i="5" s="1"/>
  <c r="AG83" i="5"/>
  <c r="AI83" i="5"/>
  <c r="AF55" i="3"/>
  <c r="AF50" i="3"/>
  <c r="AH88" i="2"/>
  <c r="AH89" i="2"/>
  <c r="AH30" i="2"/>
  <c r="AH124" i="2"/>
  <c r="AD34" i="4"/>
  <c r="AH34" i="4"/>
  <c r="AF56" i="4"/>
  <c r="AD56" i="4"/>
  <c r="AD89" i="4"/>
  <c r="AE55" i="4"/>
  <c r="AD51" i="4"/>
  <c r="AH51" i="4"/>
  <c r="AF50" i="4"/>
  <c r="O87" i="4"/>
  <c r="S50" i="4"/>
  <c r="AE50" i="4"/>
  <c r="AI39" i="5"/>
  <c r="U30" i="5"/>
  <c r="AE56" i="6"/>
  <c r="AI34" i="6"/>
  <c r="AD20" i="4"/>
  <c r="AH20" i="4"/>
  <c r="S30" i="6"/>
  <c r="Y13" i="6"/>
  <c r="U30" i="6"/>
  <c r="W13" i="5"/>
  <c r="AG13" i="5"/>
  <c r="AH13" i="4"/>
  <c r="AC125" i="4"/>
  <c r="Q129" i="3"/>
  <c r="U129" i="3"/>
  <c r="X55" i="6"/>
  <c r="T88" i="6"/>
  <c r="Y56" i="6"/>
  <c r="U89" i="6"/>
  <c r="AE89" i="6"/>
  <c r="AE87" i="6"/>
  <c r="AI23" i="6"/>
  <c r="AI19" i="6"/>
  <c r="W13" i="6"/>
  <c r="T30" i="6"/>
  <c r="X13" i="6"/>
  <c r="AA15" i="6"/>
  <c r="Y50" i="5"/>
  <c r="Y87" i="5"/>
  <c r="U87" i="5"/>
  <c r="W56" i="5"/>
  <c r="W89" i="5"/>
  <c r="AE56" i="5"/>
  <c r="S89" i="5"/>
  <c r="AE27" i="5"/>
  <c r="Y27" i="5"/>
  <c r="Y23" i="5"/>
  <c r="AH89" i="4"/>
  <c r="AH50" i="4"/>
  <c r="AD55" i="4"/>
  <c r="AH55" i="3"/>
  <c r="AE54" i="6"/>
  <c r="AI54" i="6" s="1"/>
  <c r="X89" i="6"/>
  <c r="AB56" i="6"/>
  <c r="AH88" i="3"/>
  <c r="AB51" i="6"/>
  <c r="AF51" i="6" s="1"/>
  <c r="AH21" i="3"/>
  <c r="AD17" i="4"/>
  <c r="AH17" i="4"/>
  <c r="R30" i="4"/>
  <c r="AD30" i="4"/>
  <c r="AF29" i="4"/>
  <c r="AH29" i="4"/>
  <c r="AD27" i="4"/>
  <c r="AH27" i="4"/>
  <c r="AF41" i="4"/>
  <c r="AD21" i="4"/>
  <c r="AH21" i="4"/>
  <c r="T88" i="4"/>
  <c r="AF88" i="4"/>
  <c r="AH88" i="4"/>
  <c r="AF55" i="4"/>
  <c r="AD36" i="4"/>
  <c r="Y33" i="5"/>
  <c r="AG33" i="5"/>
  <c r="Y16" i="5"/>
  <c r="Y41" i="5"/>
  <c r="AI35" i="5"/>
  <c r="AF56" i="5"/>
  <c r="AG16" i="5"/>
  <c r="Y42" i="5"/>
  <c r="W18" i="5"/>
  <c r="W30" i="5"/>
  <c r="AE30" i="5"/>
  <c r="X14" i="5"/>
  <c r="T30" i="5"/>
  <c r="AE33" i="5"/>
  <c r="W36" i="5"/>
  <c r="X55" i="5"/>
  <c r="T88" i="5"/>
  <c r="Y25" i="5"/>
  <c r="AI40" i="5"/>
  <c r="AF27" i="5"/>
  <c r="Y20" i="5"/>
  <c r="W41" i="5"/>
  <c r="AE41" i="5"/>
  <c r="AE16" i="5"/>
  <c r="AF36" i="5"/>
  <c r="Y55" i="5"/>
  <c r="Y88" i="5"/>
  <c r="U88" i="5"/>
  <c r="AA48" i="6"/>
  <c r="AE48" i="6" s="1"/>
  <c r="AC88" i="6"/>
  <c r="AG88" i="6"/>
  <c r="AG55" i="6"/>
  <c r="AC50" i="6"/>
  <c r="AC87" i="6"/>
  <c r="Y87" i="6"/>
  <c r="AG87" i="6"/>
  <c r="AC48" i="6"/>
  <c r="AG48" i="6" s="1"/>
  <c r="X87" i="5"/>
  <c r="AF87" i="5"/>
  <c r="AF50" i="5"/>
  <c r="AH56" i="4"/>
  <c r="S87" i="4"/>
  <c r="AE87" i="4"/>
  <c r="AH87" i="4"/>
  <c r="AG41" i="5"/>
  <c r="AF14" i="5"/>
  <c r="AI14" i="5"/>
  <c r="AG25" i="5"/>
  <c r="AI25" i="5"/>
  <c r="AG50" i="5"/>
  <c r="AI50" i="5"/>
  <c r="AH55" i="4"/>
  <c r="AI16" i="5"/>
  <c r="AC13" i="6"/>
  <c r="Y30" i="6"/>
  <c r="AA13" i="6"/>
  <c r="AE13" i="5"/>
  <c r="AI13" i="5"/>
  <c r="AC129" i="3"/>
  <c r="Y129" i="3"/>
  <c r="AB55" i="6"/>
  <c r="AB88" i="6"/>
  <c r="X88" i="6"/>
  <c r="Y89" i="6"/>
  <c r="AC56" i="6"/>
  <c r="AC89" i="6"/>
  <c r="W30" i="6"/>
  <c r="X30" i="6"/>
  <c r="AB13" i="6"/>
  <c r="AE15" i="6"/>
  <c r="AI15" i="6"/>
  <c r="AG55" i="5"/>
  <c r="AG87" i="5"/>
  <c r="AI87" i="5"/>
  <c r="AI56" i="5"/>
  <c r="AE89" i="5"/>
  <c r="AI89" i="5"/>
  <c r="AG27" i="5"/>
  <c r="AI27" i="5"/>
  <c r="Y30" i="5"/>
  <c r="AG30" i="5"/>
  <c r="AG23" i="5"/>
  <c r="AI23" i="5"/>
  <c r="AB89" i="6"/>
  <c r="AF89" i="6"/>
  <c r="AF56" i="6"/>
  <c r="AG20" i="5"/>
  <c r="AI20" i="5"/>
  <c r="AI33" i="5"/>
  <c r="X30" i="5"/>
  <c r="AE18" i="5"/>
  <c r="AI18" i="5"/>
  <c r="AI41" i="5"/>
  <c r="AG88" i="5"/>
  <c r="AE36" i="5"/>
  <c r="AI36" i="5"/>
  <c r="X88" i="5"/>
  <c r="AF88" i="5"/>
  <c r="AF55" i="5"/>
  <c r="AG50" i="6"/>
  <c r="AF55" i="6"/>
  <c r="AI55" i="6"/>
  <c r="AF88" i="6"/>
  <c r="AI88" i="6"/>
  <c r="AA30" i="6"/>
  <c r="AE30" i="6"/>
  <c r="AE13" i="6"/>
  <c r="AC30" i="6"/>
  <c r="AG30" i="6"/>
  <c r="AG13" i="6"/>
  <c r="L140" i="3"/>
  <c r="L140" i="4"/>
  <c r="M141" i="6"/>
  <c r="AG89" i="6"/>
  <c r="AI89" i="6"/>
  <c r="AG56" i="6"/>
  <c r="AI56" i="6" s="1"/>
  <c r="AB30" i="6"/>
  <c r="AF30" i="6"/>
  <c r="AF13" i="6"/>
  <c r="AI55" i="5"/>
  <c r="AI88" i="5"/>
  <c r="AF30" i="5"/>
  <c r="AI30" i="5"/>
  <c r="AI13" i="6"/>
  <c r="P140" i="4"/>
  <c r="U141" i="6"/>
  <c r="Q140" i="5"/>
  <c r="M140" i="5"/>
  <c r="AI30" i="6"/>
  <c r="Q141" i="6"/>
  <c r="L140" i="2"/>
  <c r="AF140" i="2" s="1"/>
  <c r="AH140" i="2" s="1"/>
  <c r="P140" i="3"/>
  <c r="Y141" i="6"/>
  <c r="Y140" i="5"/>
  <c r="U140" i="5"/>
  <c r="T140" i="4"/>
  <c r="AC141" i="6"/>
  <c r="AF83" i="4"/>
  <c r="AH83" i="4" s="1"/>
  <c r="M71" i="5"/>
  <c r="K74" i="5"/>
  <c r="K63" i="5"/>
  <c r="M64" i="5"/>
  <c r="M79" i="5"/>
  <c r="L63" i="5"/>
  <c r="L67" i="5"/>
  <c r="M80" i="5"/>
  <c r="L69" i="5"/>
  <c r="K72" i="5"/>
  <c r="M67" i="5"/>
  <c r="L74" i="5"/>
  <c r="K76" i="5"/>
  <c r="M77" i="5"/>
  <c r="L78" i="5"/>
  <c r="K80" i="5"/>
  <c r="M72" i="5"/>
  <c r="K78" i="5"/>
  <c r="M73" i="5"/>
  <c r="K65" i="5"/>
  <c r="M9" i="5"/>
  <c r="K141" i="5" s="1"/>
  <c r="K67" i="5"/>
  <c r="K71" i="5"/>
  <c r="K64" i="5"/>
  <c r="L72" i="5"/>
  <c r="L75" i="5"/>
  <c r="M76" i="5"/>
  <c r="L76" i="5"/>
  <c r="K79" i="5"/>
  <c r="M66" i="5"/>
  <c r="M74" i="5"/>
  <c r="L80" i="5"/>
  <c r="L73" i="5"/>
  <c r="M65" i="5"/>
  <c r="K68" i="5"/>
  <c r="L65" i="5"/>
  <c r="M75" i="5"/>
  <c r="K73" i="5"/>
  <c r="L71" i="5"/>
  <c r="M69" i="5"/>
  <c r="K77" i="5"/>
  <c r="K75" i="5"/>
  <c r="M78" i="5"/>
  <c r="L68" i="5"/>
  <c r="L79" i="5"/>
  <c r="Q127" i="2"/>
  <c r="U127" i="2"/>
  <c r="Y127" i="2"/>
  <c r="AC127" i="2"/>
  <c r="M127" i="2"/>
  <c r="AD127" i="2"/>
  <c r="AH127" i="2" s="1"/>
  <c r="AD169" i="2"/>
  <c r="R173" i="2"/>
  <c r="AF15" i="4"/>
  <c r="AH15" i="4"/>
  <c r="T30" i="4"/>
  <c r="S30" i="4"/>
  <c r="AE30" i="4"/>
  <c r="AF30" i="4"/>
  <c r="AH30" i="4"/>
  <c r="O65" i="6" l="1"/>
  <c r="O69" i="6"/>
  <c r="O78" i="6"/>
  <c r="Q78" i="6"/>
  <c r="P72" i="6"/>
  <c r="Q9" i="6"/>
  <c r="Q138" i="6" s="1"/>
  <c r="Q63" i="6"/>
  <c r="O75" i="6"/>
  <c r="Q74" i="6"/>
  <c r="Q67" i="6"/>
  <c r="P65" i="6"/>
  <c r="P80" i="6"/>
  <c r="O64" i="6"/>
  <c r="O67" i="6"/>
  <c r="Q75" i="6"/>
  <c r="Q77" i="6"/>
  <c r="P69" i="6"/>
  <c r="P68" i="6"/>
  <c r="O76" i="6"/>
  <c r="O68" i="6"/>
  <c r="O73" i="6"/>
  <c r="P78" i="6"/>
  <c r="P63" i="6"/>
  <c r="P70" i="6" s="1"/>
  <c r="K70" i="6"/>
  <c r="K90" i="6" s="1"/>
  <c r="T9" i="6"/>
  <c r="Q72" i="6"/>
  <c r="Q73" i="6"/>
  <c r="O74" i="6"/>
  <c r="P75" i="6"/>
  <c r="P74" i="6"/>
  <c r="O63" i="6"/>
  <c r="Q64" i="6"/>
  <c r="O77" i="6"/>
  <c r="O72" i="6"/>
  <c r="Q69" i="6"/>
  <c r="P71" i="6"/>
  <c r="L137" i="2"/>
  <c r="AD30" i="3"/>
  <c r="AH30" i="3" s="1"/>
  <c r="AE13" i="3"/>
  <c r="K69" i="3"/>
  <c r="O64" i="3"/>
  <c r="AE64" i="3" s="1"/>
  <c r="O74" i="3"/>
  <c r="L65" i="3"/>
  <c r="L71" i="3"/>
  <c r="J71" i="3"/>
  <c r="J68" i="3"/>
  <c r="K73" i="3"/>
  <c r="J77" i="3"/>
  <c r="J66" i="3"/>
  <c r="L80" i="3"/>
  <c r="L79" i="3"/>
  <c r="K77" i="3"/>
  <c r="J69" i="3"/>
  <c r="O75" i="3"/>
  <c r="J64" i="3"/>
  <c r="L73" i="3"/>
  <c r="J65" i="3"/>
  <c r="J76" i="3"/>
  <c r="K63" i="3"/>
  <c r="O67" i="3"/>
  <c r="AE67" i="3" s="1"/>
  <c r="O63" i="3"/>
  <c r="L63" i="3"/>
  <c r="L76" i="3"/>
  <c r="K79" i="3"/>
  <c r="K68" i="3"/>
  <c r="J79" i="3"/>
  <c r="L67" i="3"/>
  <c r="J75" i="3"/>
  <c r="O77" i="3"/>
  <c r="AE77" i="3" s="1"/>
  <c r="L64" i="3"/>
  <c r="L74" i="3"/>
  <c r="K65" i="3"/>
  <c r="AE65" i="3" s="1"/>
  <c r="J74" i="3"/>
  <c r="O71" i="3"/>
  <c r="K75" i="3"/>
  <c r="AE75" i="3" s="1"/>
  <c r="O78" i="3"/>
  <c r="L68" i="3"/>
  <c r="K71" i="3"/>
  <c r="AE71" i="3" s="1"/>
  <c r="J78" i="3"/>
  <c r="O73" i="3"/>
  <c r="AE73" i="3" s="1"/>
  <c r="L77" i="3"/>
  <c r="K76" i="3"/>
  <c r="AE76" i="3" s="1"/>
  <c r="K74" i="3"/>
  <c r="K72" i="3"/>
  <c r="O66" i="3"/>
  <c r="L69" i="3"/>
  <c r="J72" i="3"/>
  <c r="K78" i="3"/>
  <c r="O79" i="3"/>
  <c r="L78" i="3"/>
  <c r="J73" i="3"/>
  <c r="J67" i="3"/>
  <c r="O72" i="3"/>
  <c r="AE72" i="3" s="1"/>
  <c r="AF30" i="3"/>
  <c r="AD13" i="3"/>
  <c r="AF13" i="3"/>
  <c r="L59" i="3"/>
  <c r="L77" i="5"/>
  <c r="P9" i="5"/>
  <c r="O76" i="5" s="1"/>
  <c r="L66" i="3"/>
  <c r="J64" i="2"/>
  <c r="AD64" i="2" s="1"/>
  <c r="AE48" i="3"/>
  <c r="O48" i="3"/>
  <c r="P57" i="3"/>
  <c r="K146" i="6"/>
  <c r="N69" i="4"/>
  <c r="N72" i="4"/>
  <c r="N76" i="4"/>
  <c r="O67" i="4"/>
  <c r="P64" i="4"/>
  <c r="N66" i="4"/>
  <c r="P63" i="4"/>
  <c r="P70" i="4" s="1"/>
  <c r="O71" i="4"/>
  <c r="S9" i="4"/>
  <c r="R76" i="4" s="1"/>
  <c r="AD76" i="4" s="1"/>
  <c r="N71" i="4"/>
  <c r="N68" i="4"/>
  <c r="N73" i="4"/>
  <c r="P68" i="4"/>
  <c r="N80" i="4"/>
  <c r="N67" i="4"/>
  <c r="P66" i="4"/>
  <c r="P65" i="4"/>
  <c r="P67" i="4"/>
  <c r="O78" i="4"/>
  <c r="N64" i="4"/>
  <c r="N70" i="4" s="1"/>
  <c r="P71" i="4"/>
  <c r="O79" i="4"/>
  <c r="P73" i="4"/>
  <c r="O72" i="4"/>
  <c r="N65" i="4"/>
  <c r="P75" i="4"/>
  <c r="O69" i="4"/>
  <c r="O65" i="4"/>
  <c r="P9" i="4"/>
  <c r="N137" i="4" s="1"/>
  <c r="O73" i="4"/>
  <c r="N74" i="4"/>
  <c r="O68" i="4"/>
  <c r="O70" i="4" s="1"/>
  <c r="P72" i="4"/>
  <c r="N77" i="4"/>
  <c r="O74" i="4"/>
  <c r="O75" i="4"/>
  <c r="N63" i="4"/>
  <c r="P79" i="4"/>
  <c r="P69" i="4"/>
  <c r="S79" i="4"/>
  <c r="AD63" i="2"/>
  <c r="J137" i="2"/>
  <c r="O9" i="2"/>
  <c r="L76" i="2"/>
  <c r="AF76" i="2" s="1"/>
  <c r="L72" i="2"/>
  <c r="AF72" i="2" s="1"/>
  <c r="L78" i="2"/>
  <c r="AF78" i="2" s="1"/>
  <c r="AH78" i="2" s="1"/>
  <c r="K65" i="2"/>
  <c r="AE65" i="2" s="1"/>
  <c r="AH65" i="2" s="1"/>
  <c r="L63" i="2"/>
  <c r="AF63" i="2" s="1"/>
  <c r="J65" i="2"/>
  <c r="AD65" i="2" s="1"/>
  <c r="J79" i="2"/>
  <c r="AD79" i="2" s="1"/>
  <c r="K75" i="2"/>
  <c r="AE75" i="2" s="1"/>
  <c r="K79" i="2"/>
  <c r="AE79" i="2" s="1"/>
  <c r="K73" i="2"/>
  <c r="AE73" i="2" s="1"/>
  <c r="J68" i="2"/>
  <c r="AD68" i="2" s="1"/>
  <c r="J66" i="2"/>
  <c r="AD66" i="2" s="1"/>
  <c r="AH66" i="2" s="1"/>
  <c r="L67" i="2"/>
  <c r="AF67" i="2" s="1"/>
  <c r="AH67" i="2" s="1"/>
  <c r="L77" i="2"/>
  <c r="AF77" i="2" s="1"/>
  <c r="L80" i="2"/>
  <c r="AF80" i="2" s="1"/>
  <c r="L65" i="2"/>
  <c r="AF65" i="2" s="1"/>
  <c r="J69" i="2"/>
  <c r="AD69" i="2" s="1"/>
  <c r="K63" i="2"/>
  <c r="K71" i="2"/>
  <c r="AE71" i="2" s="1"/>
  <c r="AH71" i="2" s="1"/>
  <c r="K72" i="2"/>
  <c r="AE72" i="2" s="1"/>
  <c r="AH72" i="2" s="1"/>
  <c r="J80" i="2"/>
  <c r="AD80" i="2" s="1"/>
  <c r="AH80" i="2" s="1"/>
  <c r="J76" i="2"/>
  <c r="AD76" i="2" s="1"/>
  <c r="K77" i="2"/>
  <c r="AE77" i="2" s="1"/>
  <c r="K68" i="2"/>
  <c r="AE68" i="2" s="1"/>
  <c r="P71" i="5"/>
  <c r="P63" i="5"/>
  <c r="Q77" i="5"/>
  <c r="P79" i="5"/>
  <c r="O71" i="5"/>
  <c r="Q79" i="5"/>
  <c r="O63" i="5"/>
  <c r="Q76" i="5"/>
  <c r="O66" i="5"/>
  <c r="O67" i="5"/>
  <c r="Q71" i="5"/>
  <c r="P67" i="5"/>
  <c r="Q68" i="5"/>
  <c r="Q72" i="5"/>
  <c r="O64" i="5"/>
  <c r="Q67" i="5"/>
  <c r="P75" i="5"/>
  <c r="Q69" i="5"/>
  <c r="P69" i="5"/>
  <c r="J142" i="4"/>
  <c r="K138" i="6"/>
  <c r="L137" i="4"/>
  <c r="J145" i="4"/>
  <c r="P77" i="3"/>
  <c r="N74" i="3"/>
  <c r="AD74" i="3" s="1"/>
  <c r="P68" i="3"/>
  <c r="N78" i="3"/>
  <c r="N64" i="3"/>
  <c r="P63" i="3"/>
  <c r="AF63" i="3" s="1"/>
  <c r="P79" i="3"/>
  <c r="O69" i="3"/>
  <c r="AE69" i="3" s="1"/>
  <c r="P78" i="3"/>
  <c r="P9" i="3"/>
  <c r="N137" i="3" s="1"/>
  <c r="N67" i="3"/>
  <c r="P67" i="3"/>
  <c r="P75" i="3"/>
  <c r="AF75" i="3" s="1"/>
  <c r="P73" i="3"/>
  <c r="P66" i="3"/>
  <c r="P69" i="3"/>
  <c r="N65" i="3"/>
  <c r="N79" i="3"/>
  <c r="AD79" i="3" s="1"/>
  <c r="P76" i="3"/>
  <c r="N68" i="3"/>
  <c r="AD68" i="3" s="1"/>
  <c r="P72" i="3"/>
  <c r="AF72" i="3" s="1"/>
  <c r="N72" i="3"/>
  <c r="N66" i="3"/>
  <c r="AD66" i="3" s="1"/>
  <c r="N71" i="3"/>
  <c r="AD71" i="3" s="1"/>
  <c r="N76" i="3"/>
  <c r="AD76" i="3" s="1"/>
  <c r="P64" i="3"/>
  <c r="N69" i="3"/>
  <c r="AD69" i="3" s="1"/>
  <c r="S9" i="3"/>
  <c r="P65" i="3"/>
  <c r="AF65" i="3" s="1"/>
  <c r="P80" i="3"/>
  <c r="P71" i="3"/>
  <c r="AF71" i="3" s="1"/>
  <c r="P74" i="3"/>
  <c r="N73" i="3"/>
  <c r="N75" i="3"/>
  <c r="N77" i="3"/>
  <c r="AD77" i="3" s="1"/>
  <c r="J137" i="3"/>
  <c r="J81" i="3"/>
  <c r="AD86" i="3"/>
  <c r="AH86" i="3" s="1"/>
  <c r="AE50" i="2"/>
  <c r="AH50" i="2"/>
  <c r="AH49" i="2"/>
  <c r="K81" i="2"/>
  <c r="AE81" i="2" s="1"/>
  <c r="J59" i="2"/>
  <c r="AD59" i="2" s="1"/>
  <c r="AH44" i="2"/>
  <c r="W86" i="6"/>
  <c r="AA86" i="6" s="1"/>
  <c r="S49" i="6"/>
  <c r="W49" i="6" s="1"/>
  <c r="AA49" i="6" s="1"/>
  <c r="AE49" i="6"/>
  <c r="AE52" i="6"/>
  <c r="W52" i="6"/>
  <c r="AA52" i="6" s="1"/>
  <c r="AB48" i="6"/>
  <c r="AF48" i="6" s="1"/>
  <c r="AI48" i="6" s="1"/>
  <c r="Y42" i="6"/>
  <c r="U80" i="6"/>
  <c r="U51" i="6"/>
  <c r="Y51" i="6" s="1"/>
  <c r="AC51" i="6" s="1"/>
  <c r="AA44" i="6"/>
  <c r="AE44" i="6"/>
  <c r="AB44" i="6"/>
  <c r="AF44" i="6"/>
  <c r="AC46" i="6"/>
  <c r="AG46" i="6" s="1"/>
  <c r="O80" i="6"/>
  <c r="S42" i="6"/>
  <c r="S51" i="6"/>
  <c r="W51" i="6" s="1"/>
  <c r="AA51" i="6" s="1"/>
  <c r="AE51" i="6"/>
  <c r="W46" i="6"/>
  <c r="AA46" i="6" s="1"/>
  <c r="AC41" i="6"/>
  <c r="AG41" i="6"/>
  <c r="P79" i="6"/>
  <c r="P57" i="6"/>
  <c r="T41" i="6"/>
  <c r="X52" i="6"/>
  <c r="AB52" i="6" s="1"/>
  <c r="X46" i="6"/>
  <c r="AB46" i="6" s="1"/>
  <c r="O79" i="6"/>
  <c r="S41" i="6"/>
  <c r="O57" i="6"/>
  <c r="O59" i="6" s="1"/>
  <c r="S50" i="6"/>
  <c r="W50" i="6" s="1"/>
  <c r="AA50" i="6" s="1"/>
  <c r="T45" i="6"/>
  <c r="X45" i="6" s="1"/>
  <c r="AB45" i="6" s="1"/>
  <c r="M59" i="6"/>
  <c r="Q81" i="6"/>
  <c r="U49" i="6"/>
  <c r="S45" i="6"/>
  <c r="O81" i="6"/>
  <c r="AB49" i="6"/>
  <c r="AF49" i="6" s="1"/>
  <c r="S85" i="6"/>
  <c r="W85" i="6" s="1"/>
  <c r="AA85" i="6" s="1"/>
  <c r="K57" i="6"/>
  <c r="K79" i="6"/>
  <c r="Q80" i="6"/>
  <c r="M81" i="6"/>
  <c r="AG44" i="6"/>
  <c r="AG45" i="6"/>
  <c r="Q52" i="6"/>
  <c r="U52" i="6" s="1"/>
  <c r="Y52" i="6" s="1"/>
  <c r="AC52" i="6" s="1"/>
  <c r="Q45" i="6"/>
  <c r="U45" i="6" s="1"/>
  <c r="Y45" i="6" s="1"/>
  <c r="AC45" i="6" s="1"/>
  <c r="P87" i="6"/>
  <c r="T50" i="6"/>
  <c r="AF42" i="6"/>
  <c r="P57" i="5"/>
  <c r="P80" i="5"/>
  <c r="T42" i="5"/>
  <c r="Q81" i="5"/>
  <c r="U49" i="5"/>
  <c r="Y49" i="5" s="1"/>
  <c r="S84" i="5"/>
  <c r="W84" i="5" s="1"/>
  <c r="X44" i="5"/>
  <c r="AF44" i="5" s="1"/>
  <c r="S45" i="5"/>
  <c r="O81" i="5"/>
  <c r="Y81" i="5"/>
  <c r="U44" i="5"/>
  <c r="Y44" i="5" s="1"/>
  <c r="Y57" i="5" s="1"/>
  <c r="Y59" i="5" s="1"/>
  <c r="Q57" i="5"/>
  <c r="Q59" i="5" s="1"/>
  <c r="S85" i="5"/>
  <c r="W85" i="5" s="1"/>
  <c r="O80" i="5"/>
  <c r="S42" i="5"/>
  <c r="O57" i="5"/>
  <c r="O59" i="5" s="1"/>
  <c r="W46" i="5"/>
  <c r="AE46" i="5" s="1"/>
  <c r="AI46" i="5" s="1"/>
  <c r="T46" i="5"/>
  <c r="X46" i="5" s="1"/>
  <c r="AF46" i="5"/>
  <c r="X49" i="5"/>
  <c r="AF49" i="5" s="1"/>
  <c r="T48" i="5"/>
  <c r="P81" i="5"/>
  <c r="S49" i="5"/>
  <c r="W49" i="5" s="1"/>
  <c r="AE44" i="5"/>
  <c r="AF45" i="5"/>
  <c r="K57" i="5"/>
  <c r="U81" i="5"/>
  <c r="AG46" i="5"/>
  <c r="AG48" i="5"/>
  <c r="K81" i="5"/>
  <c r="AE48" i="5"/>
  <c r="AG45" i="5"/>
  <c r="AG42" i="5"/>
  <c r="M57" i="5"/>
  <c r="T49" i="4"/>
  <c r="AF49" i="4" s="1"/>
  <c r="R86" i="4"/>
  <c r="AD86" i="4"/>
  <c r="AH86" i="4" s="1"/>
  <c r="R37" i="4"/>
  <c r="AD37" i="4"/>
  <c r="N57" i="4"/>
  <c r="N75" i="4"/>
  <c r="T48" i="4"/>
  <c r="T81" i="4" s="1"/>
  <c r="P81" i="4"/>
  <c r="AH45" i="4"/>
  <c r="S49" i="4"/>
  <c r="AE49" i="4"/>
  <c r="T38" i="4"/>
  <c r="T76" i="4" s="1"/>
  <c r="P76" i="4"/>
  <c r="S48" i="4"/>
  <c r="O81" i="4"/>
  <c r="T39" i="4"/>
  <c r="P77" i="4"/>
  <c r="T40" i="4"/>
  <c r="P78" i="4"/>
  <c r="R40" i="4"/>
  <c r="N78" i="4"/>
  <c r="S44" i="4"/>
  <c r="AE44" i="4" s="1"/>
  <c r="R49" i="4"/>
  <c r="AD49" i="4" s="1"/>
  <c r="AH49" i="4" s="1"/>
  <c r="O80" i="4"/>
  <c r="S42" i="4"/>
  <c r="R41" i="4"/>
  <c r="N79" i="4"/>
  <c r="P74" i="4"/>
  <c r="P57" i="4"/>
  <c r="P59" i="4" s="1"/>
  <c r="T36" i="4"/>
  <c r="AF36" i="4"/>
  <c r="AD39" i="4"/>
  <c r="AE37" i="4"/>
  <c r="AF37" i="4"/>
  <c r="T75" i="4"/>
  <c r="AF75" i="4" s="1"/>
  <c r="T44" i="4"/>
  <c r="AF44" i="4"/>
  <c r="AE36" i="4"/>
  <c r="O77" i="4"/>
  <c r="AE39" i="4"/>
  <c r="S39" i="4"/>
  <c r="S77" i="4" s="1"/>
  <c r="T42" i="4"/>
  <c r="T80" i="4" s="1"/>
  <c r="P80" i="4"/>
  <c r="O76" i="4"/>
  <c r="S38" i="4"/>
  <c r="O57" i="4"/>
  <c r="O59" i="4" s="1"/>
  <c r="R44" i="4"/>
  <c r="AF48" i="4"/>
  <c r="L57" i="4"/>
  <c r="AF46" i="4"/>
  <c r="AH46" i="4" s="1"/>
  <c r="L81" i="4"/>
  <c r="L76" i="4"/>
  <c r="AE42" i="4"/>
  <c r="L80" i="4"/>
  <c r="L90" i="4" s="1"/>
  <c r="K57" i="4"/>
  <c r="K80" i="4"/>
  <c r="AF42" i="4"/>
  <c r="P59" i="3"/>
  <c r="AF57" i="3"/>
  <c r="AH46" i="3"/>
  <c r="N80" i="3"/>
  <c r="N57" i="3"/>
  <c r="N59" i="3" s="1"/>
  <c r="AE42" i="3"/>
  <c r="O80" i="3"/>
  <c r="AE80" i="3" s="1"/>
  <c r="N81" i="3"/>
  <c r="AD44" i="3"/>
  <c r="AH49" i="3"/>
  <c r="P81" i="3"/>
  <c r="AF81" i="3" s="1"/>
  <c r="AF48" i="3"/>
  <c r="AH48" i="3" s="1"/>
  <c r="AE50" i="3"/>
  <c r="AH50" i="3" s="1"/>
  <c r="K57" i="3"/>
  <c r="J80" i="3"/>
  <c r="O50" i="3"/>
  <c r="O57" i="3" s="1"/>
  <c r="O59" i="3" s="1"/>
  <c r="K87" i="3"/>
  <c r="AD42" i="3"/>
  <c r="AH42" i="3" s="1"/>
  <c r="K81" i="3"/>
  <c r="AF49" i="3"/>
  <c r="AD45" i="3"/>
  <c r="AD85" i="3"/>
  <c r="AH85" i="3" s="1"/>
  <c r="AF80" i="3"/>
  <c r="AF44" i="3"/>
  <c r="AE45" i="3"/>
  <c r="J57" i="3"/>
  <c r="AH45" i="2"/>
  <c r="AH81" i="2"/>
  <c r="L57" i="2"/>
  <c r="AE48" i="2"/>
  <c r="AH48" i="2" s="1"/>
  <c r="K57" i="2"/>
  <c r="AD126" i="6"/>
  <c r="K131" i="6"/>
  <c r="AE126" i="6"/>
  <c r="AI126" i="6" s="1"/>
  <c r="R126" i="6"/>
  <c r="V126" i="6"/>
  <c r="Z126" i="6"/>
  <c r="N126" i="6"/>
  <c r="AD129" i="6"/>
  <c r="V129" i="6"/>
  <c r="Z129" i="6"/>
  <c r="R129" i="6"/>
  <c r="AE129" i="6"/>
  <c r="AI129" i="6" s="1"/>
  <c r="O131" i="6"/>
  <c r="AE127" i="6"/>
  <c r="AI127" i="6" s="1"/>
  <c r="N127" i="6"/>
  <c r="Z127" i="6"/>
  <c r="AD127" i="6"/>
  <c r="R127" i="6"/>
  <c r="V127" i="6"/>
  <c r="R128" i="6"/>
  <c r="V128" i="6"/>
  <c r="AD128" i="6"/>
  <c r="N128" i="6"/>
  <c r="Z128" i="6"/>
  <c r="AE128" i="6"/>
  <c r="AI128" i="6" s="1"/>
  <c r="AE171" i="6"/>
  <c r="K145" i="6"/>
  <c r="AE167" i="6"/>
  <c r="AE127" i="5"/>
  <c r="AI127" i="5" s="1"/>
  <c r="AD127" i="5"/>
  <c r="V127" i="5"/>
  <c r="Z127" i="5"/>
  <c r="O130" i="5"/>
  <c r="AE125" i="5"/>
  <c r="AI125" i="5" s="1"/>
  <c r="AD125" i="5"/>
  <c r="R125" i="5"/>
  <c r="V125" i="5"/>
  <c r="Z125" i="5"/>
  <c r="S130" i="5"/>
  <c r="AE126" i="5"/>
  <c r="AI126" i="5" s="1"/>
  <c r="AD126" i="5"/>
  <c r="Z126" i="5"/>
  <c r="V126" i="5"/>
  <c r="R126" i="5"/>
  <c r="Z129" i="5"/>
  <c r="AD129" i="5"/>
  <c r="R129" i="5"/>
  <c r="V129" i="5"/>
  <c r="AE129" i="5"/>
  <c r="AI129" i="5" s="1"/>
  <c r="AE158" i="5"/>
  <c r="K128" i="5"/>
  <c r="AC129" i="4"/>
  <c r="Q129" i="4"/>
  <c r="AD129" i="4"/>
  <c r="AH129" i="4" s="1"/>
  <c r="U129" i="4"/>
  <c r="Y129" i="4"/>
  <c r="J141" i="4"/>
  <c r="R130" i="4"/>
  <c r="Q127" i="4"/>
  <c r="AD127" i="4"/>
  <c r="AH127" i="4" s="1"/>
  <c r="U127" i="4"/>
  <c r="Y127" i="4"/>
  <c r="AC127" i="4"/>
  <c r="M127" i="4"/>
  <c r="J143" i="4" s="1"/>
  <c r="AD125" i="4"/>
  <c r="AH125" i="4" s="1"/>
  <c r="N126" i="4"/>
  <c r="J128" i="4"/>
  <c r="Y125" i="4"/>
  <c r="J130" i="4"/>
  <c r="U125" i="4"/>
  <c r="Q125" i="4"/>
  <c r="U125" i="3"/>
  <c r="Y125" i="3"/>
  <c r="AC125" i="3"/>
  <c r="AD125" i="3"/>
  <c r="AH125" i="3" s="1"/>
  <c r="M125" i="3"/>
  <c r="Q125" i="3"/>
  <c r="AD166" i="3"/>
  <c r="AD127" i="3"/>
  <c r="AH127" i="3" s="1"/>
  <c r="N130" i="3"/>
  <c r="U126" i="3"/>
  <c r="Y126" i="3"/>
  <c r="AC126" i="3"/>
  <c r="AD126" i="3"/>
  <c r="AH126" i="3" s="1"/>
  <c r="Q126" i="3"/>
  <c r="AC127" i="3"/>
  <c r="U127" i="3"/>
  <c r="J128" i="3"/>
  <c r="J130" i="3" s="1"/>
  <c r="AD130" i="3" s="1"/>
  <c r="AH130" i="3" s="1"/>
  <c r="R166" i="3"/>
  <c r="AD154" i="3"/>
  <c r="R173" i="3"/>
  <c r="M127" i="3"/>
  <c r="Q127" i="3"/>
  <c r="AD129" i="2"/>
  <c r="AH129" i="2" s="1"/>
  <c r="AC129" i="2"/>
  <c r="Y129" i="2"/>
  <c r="U129" i="2"/>
  <c r="M129" i="2"/>
  <c r="J145" i="2" s="1"/>
  <c r="AD145" i="2" s="1"/>
  <c r="AH145" i="2" s="1"/>
  <c r="Q129" i="2"/>
  <c r="Y128" i="2"/>
  <c r="AC128" i="2"/>
  <c r="M128" i="2"/>
  <c r="J144" i="2" s="1"/>
  <c r="AD144" i="2" s="1"/>
  <c r="AH144" i="2" s="1"/>
  <c r="Q128" i="2"/>
  <c r="U128" i="2"/>
  <c r="AD128" i="2"/>
  <c r="AH128" i="2" s="1"/>
  <c r="AC126" i="2"/>
  <c r="Y126" i="2"/>
  <c r="U126" i="2"/>
  <c r="AD126" i="2"/>
  <c r="AH126" i="2" s="1"/>
  <c r="M126" i="2"/>
  <c r="J142" i="2" s="1"/>
  <c r="AD142" i="2" s="1"/>
  <c r="AH142" i="2" s="1"/>
  <c r="Q126" i="2"/>
  <c r="Y125" i="2"/>
  <c r="AC125" i="2"/>
  <c r="J130" i="2"/>
  <c r="AD130" i="2" s="1"/>
  <c r="AH130" i="2" s="1"/>
  <c r="Q125" i="2"/>
  <c r="Q137" i="2" s="1"/>
  <c r="AD125" i="2"/>
  <c r="AH125" i="2" s="1"/>
  <c r="M125" i="2"/>
  <c r="U125" i="2"/>
  <c r="U137" i="2" s="1"/>
  <c r="AD166" i="2"/>
  <c r="AE84" i="6"/>
  <c r="AI84" i="6" s="1"/>
  <c r="AD84" i="4"/>
  <c r="AH84" i="4" s="1"/>
  <c r="AE78" i="3"/>
  <c r="K144" i="6"/>
  <c r="K143" i="6"/>
  <c r="K142" i="6"/>
  <c r="M137" i="5"/>
  <c r="K137" i="5"/>
  <c r="K142" i="5"/>
  <c r="K145" i="5"/>
  <c r="K143" i="5"/>
  <c r="AE68" i="3"/>
  <c r="AG141" i="6"/>
  <c r="AI141" i="6" s="1"/>
  <c r="M70" i="6"/>
  <c r="J90" i="4"/>
  <c r="J92" i="4" s="1"/>
  <c r="J134" i="4" s="1"/>
  <c r="AF140" i="4"/>
  <c r="AH140" i="4" s="1"/>
  <c r="AH64" i="2"/>
  <c r="AG140" i="5"/>
  <c r="AI140" i="5" s="1"/>
  <c r="AH76" i="2"/>
  <c r="O70" i="6"/>
  <c r="AH74" i="2"/>
  <c r="AF140" i="3"/>
  <c r="AH140" i="3" s="1"/>
  <c r="AH79" i="2"/>
  <c r="AH69" i="2"/>
  <c r="AH73" i="2"/>
  <c r="AE79" i="3"/>
  <c r="K70" i="4"/>
  <c r="L70" i="6"/>
  <c r="L90" i="6" s="1"/>
  <c r="L92" i="6" s="1"/>
  <c r="AH75" i="2"/>
  <c r="AH77" i="2"/>
  <c r="M70" i="5"/>
  <c r="K70" i="5"/>
  <c r="L70" i="5"/>
  <c r="L90" i="5" s="1"/>
  <c r="J143" i="3"/>
  <c r="J141" i="3"/>
  <c r="J142" i="3"/>
  <c r="J145" i="3"/>
  <c r="O69" i="5" l="1"/>
  <c r="P77" i="5"/>
  <c r="O146" i="6"/>
  <c r="O138" i="6"/>
  <c r="P90" i="6"/>
  <c r="O144" i="6"/>
  <c r="O145" i="6"/>
  <c r="Q70" i="6"/>
  <c r="O142" i="6"/>
  <c r="T74" i="6"/>
  <c r="T71" i="6"/>
  <c r="S76" i="6"/>
  <c r="X9" i="6"/>
  <c r="U68" i="6"/>
  <c r="U77" i="6"/>
  <c r="T80" i="6"/>
  <c r="S63" i="6"/>
  <c r="T63" i="6"/>
  <c r="T78" i="6"/>
  <c r="S77" i="6"/>
  <c r="S66" i="6"/>
  <c r="U64" i="6"/>
  <c r="U63" i="6"/>
  <c r="S75" i="6"/>
  <c r="S73" i="6"/>
  <c r="T73" i="6"/>
  <c r="S72" i="6"/>
  <c r="S68" i="6"/>
  <c r="U76" i="6"/>
  <c r="U74" i="6"/>
  <c r="T75" i="6"/>
  <c r="T65" i="6"/>
  <c r="U66" i="6"/>
  <c r="T67" i="6"/>
  <c r="S67" i="6"/>
  <c r="S65" i="6"/>
  <c r="U67" i="6"/>
  <c r="U65" i="6"/>
  <c r="U78" i="6"/>
  <c r="U73" i="6"/>
  <c r="T77" i="6"/>
  <c r="T69" i="6"/>
  <c r="S78" i="6"/>
  <c r="U9" i="6"/>
  <c r="S144" i="6" s="1"/>
  <c r="U75" i="6"/>
  <c r="U72" i="6"/>
  <c r="U69" i="6"/>
  <c r="S71" i="6"/>
  <c r="T76" i="6"/>
  <c r="T68" i="6"/>
  <c r="S69" i="6"/>
  <c r="U79" i="6"/>
  <c r="S64" i="6"/>
  <c r="U71" i="6"/>
  <c r="S74" i="6"/>
  <c r="T72" i="6"/>
  <c r="AD72" i="3"/>
  <c r="AF67" i="3"/>
  <c r="AD75" i="3"/>
  <c r="K70" i="3"/>
  <c r="AE74" i="3"/>
  <c r="J70" i="3"/>
  <c r="J90" i="3" s="1"/>
  <c r="AF64" i="3"/>
  <c r="K90" i="3"/>
  <c r="AH71" i="3"/>
  <c r="AD73" i="3"/>
  <c r="AH73" i="3" s="1"/>
  <c r="AF78" i="3"/>
  <c r="AH78" i="3" s="1"/>
  <c r="AE63" i="3"/>
  <c r="AF74" i="3"/>
  <c r="O70" i="3"/>
  <c r="AF79" i="3"/>
  <c r="AD65" i="3"/>
  <c r="AF76" i="3"/>
  <c r="AH76" i="3" s="1"/>
  <c r="L70" i="3"/>
  <c r="L90" i="3" s="1"/>
  <c r="L92" i="3" s="1"/>
  <c r="L134" i="3" s="1"/>
  <c r="L132" i="3" s="1"/>
  <c r="AD63" i="3"/>
  <c r="AH63" i="3" s="1"/>
  <c r="AH69" i="3"/>
  <c r="AF69" i="3"/>
  <c r="AD64" i="3"/>
  <c r="AH64" i="3" s="1"/>
  <c r="AF66" i="3"/>
  <c r="AH66" i="3" s="1"/>
  <c r="AD78" i="3"/>
  <c r="AF73" i="3"/>
  <c r="AF68" i="3"/>
  <c r="AH68" i="3" s="1"/>
  <c r="AF77" i="3"/>
  <c r="AH77" i="3" s="1"/>
  <c r="AD67" i="3"/>
  <c r="AF59" i="3"/>
  <c r="AH13" i="3"/>
  <c r="O90" i="6"/>
  <c r="O92" i="6" s="1"/>
  <c r="O135" i="6" s="1"/>
  <c r="O133" i="6" s="1"/>
  <c r="O139" i="6" s="1"/>
  <c r="P65" i="5"/>
  <c r="P70" i="5" s="1"/>
  <c r="Q78" i="5"/>
  <c r="O75" i="5"/>
  <c r="Q9" i="5"/>
  <c r="O142" i="5" s="1"/>
  <c r="O77" i="5"/>
  <c r="Q73" i="5"/>
  <c r="O78" i="5"/>
  <c r="Q65" i="5"/>
  <c r="O72" i="5"/>
  <c r="P76" i="5"/>
  <c r="Q74" i="5"/>
  <c r="Q63" i="5"/>
  <c r="O68" i="5"/>
  <c r="O65" i="5"/>
  <c r="Q75" i="5"/>
  <c r="T9" i="5"/>
  <c r="T67" i="5" s="1"/>
  <c r="P72" i="5"/>
  <c r="Q64" i="5"/>
  <c r="Q80" i="5"/>
  <c r="O79" i="5"/>
  <c r="P68" i="5"/>
  <c r="O73" i="5"/>
  <c r="P74" i="5"/>
  <c r="Q66" i="5"/>
  <c r="P78" i="5"/>
  <c r="O74" i="5"/>
  <c r="P73" i="5"/>
  <c r="AD74" i="4"/>
  <c r="T79" i="4"/>
  <c r="AF79" i="4" s="1"/>
  <c r="T78" i="4"/>
  <c r="AF78" i="4" s="1"/>
  <c r="R74" i="4"/>
  <c r="S75" i="4"/>
  <c r="AE75" i="4" s="1"/>
  <c r="R77" i="4"/>
  <c r="AD77" i="4" s="1"/>
  <c r="AD78" i="4"/>
  <c r="AH78" i="4" s="1"/>
  <c r="S76" i="4"/>
  <c r="AE76" i="4" s="1"/>
  <c r="AH76" i="4" s="1"/>
  <c r="T77" i="4"/>
  <c r="AF77" i="4" s="1"/>
  <c r="AH77" i="4" s="1"/>
  <c r="R78" i="4"/>
  <c r="AE77" i="4"/>
  <c r="S80" i="4"/>
  <c r="S74" i="4"/>
  <c r="AE74" i="4" s="1"/>
  <c r="R79" i="4"/>
  <c r="AD79" i="4" s="1"/>
  <c r="AH79" i="4" s="1"/>
  <c r="K90" i="4"/>
  <c r="K92" i="4" s="1"/>
  <c r="K134" i="4" s="1"/>
  <c r="AH79" i="3"/>
  <c r="AH68" i="2"/>
  <c r="L70" i="2"/>
  <c r="L90" i="2" s="1"/>
  <c r="AF90" i="2" s="1"/>
  <c r="N143" i="4"/>
  <c r="N141" i="3"/>
  <c r="AD141" i="3" s="1"/>
  <c r="AH141" i="3" s="1"/>
  <c r="P137" i="4"/>
  <c r="N145" i="4"/>
  <c r="N145" i="3"/>
  <c r="AD145" i="3" s="1"/>
  <c r="AH145" i="3" s="1"/>
  <c r="AE80" i="4"/>
  <c r="AF76" i="4"/>
  <c r="AE79" i="4"/>
  <c r="R64" i="4"/>
  <c r="AD64" i="4" s="1"/>
  <c r="S78" i="4"/>
  <c r="AE78" i="4" s="1"/>
  <c r="S68" i="4"/>
  <c r="AE68" i="4" s="1"/>
  <c r="R65" i="4"/>
  <c r="AD65" i="4" s="1"/>
  <c r="T66" i="4"/>
  <c r="AF66" i="4" s="1"/>
  <c r="R73" i="4"/>
  <c r="AD73" i="4" s="1"/>
  <c r="S69" i="4"/>
  <c r="AE69" i="4" s="1"/>
  <c r="S67" i="4"/>
  <c r="AE67" i="4" s="1"/>
  <c r="T68" i="4"/>
  <c r="AF68" i="4" s="1"/>
  <c r="S63" i="4"/>
  <c r="T9" i="4"/>
  <c r="R143" i="4" s="1"/>
  <c r="R80" i="4"/>
  <c r="AD80" i="4" s="1"/>
  <c r="T63" i="4"/>
  <c r="W9" i="4"/>
  <c r="T71" i="4"/>
  <c r="AF71" i="4" s="1"/>
  <c r="S72" i="4"/>
  <c r="AE72" i="4" s="1"/>
  <c r="S65" i="4"/>
  <c r="AE65" i="4" s="1"/>
  <c r="R63" i="4"/>
  <c r="T69" i="4"/>
  <c r="AF69" i="4" s="1"/>
  <c r="T72" i="4"/>
  <c r="AF72" i="4" s="1"/>
  <c r="T64" i="4"/>
  <c r="AF64" i="4" s="1"/>
  <c r="AH64" i="4" s="1"/>
  <c r="R66" i="4"/>
  <c r="AD66" i="4" s="1"/>
  <c r="T67" i="4"/>
  <c r="AF67" i="4" s="1"/>
  <c r="R72" i="4"/>
  <c r="AD72" i="4" s="1"/>
  <c r="AH72" i="4" s="1"/>
  <c r="R68" i="4"/>
  <c r="AD68" i="4" s="1"/>
  <c r="S71" i="4"/>
  <c r="AE71" i="4" s="1"/>
  <c r="S73" i="4"/>
  <c r="AE73" i="4" s="1"/>
  <c r="T73" i="4"/>
  <c r="AF73" i="4" s="1"/>
  <c r="R69" i="4"/>
  <c r="AD69" i="4" s="1"/>
  <c r="AH69" i="4" s="1"/>
  <c r="R67" i="4"/>
  <c r="AD67" i="4" s="1"/>
  <c r="AH67" i="4" s="1"/>
  <c r="R71" i="4"/>
  <c r="AD71" i="4" s="1"/>
  <c r="AH71" i="4" s="1"/>
  <c r="T65" i="4"/>
  <c r="AF65" i="4" s="1"/>
  <c r="S9" i="2"/>
  <c r="P9" i="2"/>
  <c r="AE63" i="2"/>
  <c r="AH63" i="2" s="1"/>
  <c r="K70" i="2"/>
  <c r="K90" i="2" s="1"/>
  <c r="AE90" i="2" s="1"/>
  <c r="J70" i="2"/>
  <c r="T76" i="5"/>
  <c r="T71" i="5"/>
  <c r="U72" i="5"/>
  <c r="S67" i="5"/>
  <c r="S75" i="5"/>
  <c r="U76" i="5"/>
  <c r="U64" i="5"/>
  <c r="S71" i="5"/>
  <c r="S72" i="5"/>
  <c r="N143" i="3"/>
  <c r="AD143" i="3" s="1"/>
  <c r="AH143" i="3" s="1"/>
  <c r="P137" i="3"/>
  <c r="N142" i="3"/>
  <c r="AD142" i="3" s="1"/>
  <c r="AH142" i="3" s="1"/>
  <c r="AH65" i="3"/>
  <c r="P70" i="3"/>
  <c r="P90" i="3" s="1"/>
  <c r="P92" i="3" s="1"/>
  <c r="P134" i="3" s="1"/>
  <c r="P132" i="3" s="1"/>
  <c r="P139" i="3" s="1"/>
  <c r="P146" i="3" s="1"/>
  <c r="P148" i="3" s="1"/>
  <c r="N70" i="3"/>
  <c r="AH72" i="3"/>
  <c r="AD80" i="3"/>
  <c r="AH80" i="3" s="1"/>
  <c r="T9" i="3"/>
  <c r="W9" i="3"/>
  <c r="AD81" i="3"/>
  <c r="T81" i="6"/>
  <c r="X50" i="6"/>
  <c r="T87" i="6"/>
  <c r="AE50" i="6"/>
  <c r="AG51" i="6"/>
  <c r="AI51" i="6" s="1"/>
  <c r="AE85" i="6"/>
  <c r="AI85" i="6" s="1"/>
  <c r="K59" i="6"/>
  <c r="AE46" i="6"/>
  <c r="AI46" i="6" s="1"/>
  <c r="U57" i="6"/>
  <c r="U59" i="6" s="1"/>
  <c r="Y80" i="6"/>
  <c r="AC42" i="6"/>
  <c r="M90" i="6"/>
  <c r="M92" i="6" s="1"/>
  <c r="M135" i="6" s="1"/>
  <c r="M133" i="6" s="1"/>
  <c r="M140" i="6" s="1"/>
  <c r="W41" i="6"/>
  <c r="S57" i="6"/>
  <c r="S59" i="6" s="1"/>
  <c r="S79" i="6"/>
  <c r="S81" i="6"/>
  <c r="W45" i="6"/>
  <c r="AF46" i="6"/>
  <c r="W42" i="6"/>
  <c r="S80" i="6"/>
  <c r="Q57" i="6"/>
  <c r="U81" i="6"/>
  <c r="Y49" i="6"/>
  <c r="AF52" i="6"/>
  <c r="T57" i="6"/>
  <c r="T59" i="6" s="1"/>
  <c r="X41" i="6"/>
  <c r="T79" i="6"/>
  <c r="Q90" i="6"/>
  <c r="P59" i="6"/>
  <c r="AI44" i="6"/>
  <c r="AG52" i="6"/>
  <c r="AI52" i="6" s="1"/>
  <c r="AF45" i="6"/>
  <c r="AE86" i="6"/>
  <c r="AI86" i="6" s="1"/>
  <c r="AE81" i="5"/>
  <c r="U57" i="5"/>
  <c r="U59" i="5" s="1"/>
  <c r="S81" i="5"/>
  <c r="W45" i="5"/>
  <c r="W81" i="5" s="1"/>
  <c r="AG44" i="5"/>
  <c r="AE45" i="5"/>
  <c r="AI45" i="5" s="1"/>
  <c r="P59" i="5"/>
  <c r="K59" i="5"/>
  <c r="AE84" i="5"/>
  <c r="AI84" i="5" s="1"/>
  <c r="AG49" i="5"/>
  <c r="X48" i="5"/>
  <c r="X81" i="5" s="1"/>
  <c r="T81" i="5"/>
  <c r="AI44" i="5"/>
  <c r="W42" i="5"/>
  <c r="S57" i="5"/>
  <c r="S59" i="5" s="1"/>
  <c r="AG57" i="5"/>
  <c r="M59" i="5"/>
  <c r="AG59" i="5" s="1"/>
  <c r="AG81" i="5"/>
  <c r="AE85" i="5"/>
  <c r="AI85" i="5" s="1"/>
  <c r="X42" i="5"/>
  <c r="AF42" i="5" s="1"/>
  <c r="T57" i="5"/>
  <c r="T59" i="5" s="1"/>
  <c r="AE49" i="5"/>
  <c r="AI49" i="5" s="1"/>
  <c r="AF48" i="5"/>
  <c r="AI48" i="5" s="1"/>
  <c r="AF81" i="5"/>
  <c r="AE38" i="4"/>
  <c r="AD40" i="4"/>
  <c r="AF80" i="4"/>
  <c r="AE57" i="4"/>
  <c r="K59" i="4"/>
  <c r="AE59" i="4" s="1"/>
  <c r="O90" i="4"/>
  <c r="O92" i="4" s="1"/>
  <c r="O134" i="4" s="1"/>
  <c r="O148" i="4" s="1"/>
  <c r="T57" i="4"/>
  <c r="T59" i="4" s="1"/>
  <c r="T74" i="4"/>
  <c r="AF74" i="4" s="1"/>
  <c r="AF40" i="4"/>
  <c r="AH42" i="4"/>
  <c r="AD57" i="4"/>
  <c r="N59" i="4"/>
  <c r="AH37" i="4"/>
  <c r="S57" i="4"/>
  <c r="S59" i="4" s="1"/>
  <c r="AD41" i="4"/>
  <c r="AH41" i="4" s="1"/>
  <c r="AF39" i="4"/>
  <c r="AH39" i="4" s="1"/>
  <c r="R57" i="4"/>
  <c r="R59" i="4" s="1"/>
  <c r="R75" i="4"/>
  <c r="AD75" i="4" s="1"/>
  <c r="AF81" i="4"/>
  <c r="AH36" i="4"/>
  <c r="P90" i="4"/>
  <c r="P92" i="4" s="1"/>
  <c r="L59" i="4"/>
  <c r="AF59" i="4" s="1"/>
  <c r="S81" i="4"/>
  <c r="AE81" i="4"/>
  <c r="AF38" i="4"/>
  <c r="AE48" i="4"/>
  <c r="AH48" i="4" s="1"/>
  <c r="AD44" i="4"/>
  <c r="AH44" i="4" s="1"/>
  <c r="R81" i="4"/>
  <c r="AD81" i="4" s="1"/>
  <c r="AD57" i="3"/>
  <c r="J59" i="3"/>
  <c r="AD59" i="3" s="1"/>
  <c r="AH44" i="3"/>
  <c r="AH45" i="3"/>
  <c r="K59" i="3"/>
  <c r="AE59" i="3" s="1"/>
  <c r="AE57" i="3"/>
  <c r="O81" i="3"/>
  <c r="O87" i="3"/>
  <c r="AE87" i="3" s="1"/>
  <c r="AH87" i="3" s="1"/>
  <c r="AE57" i="2"/>
  <c r="K59" i="2"/>
  <c r="AE59" i="2" s="1"/>
  <c r="L59" i="2"/>
  <c r="AF59" i="2" s="1"/>
  <c r="AF57" i="2"/>
  <c r="N138" i="6"/>
  <c r="Z138" i="6"/>
  <c r="V138" i="6"/>
  <c r="O143" i="6"/>
  <c r="R138" i="6"/>
  <c r="AE131" i="6"/>
  <c r="AI131" i="6" s="1"/>
  <c r="AD138" i="6"/>
  <c r="K130" i="5"/>
  <c r="AE130" i="5" s="1"/>
  <c r="AI130" i="5" s="1"/>
  <c r="N128" i="5"/>
  <c r="AE128" i="5"/>
  <c r="AI128" i="5" s="1"/>
  <c r="Z128" i="5"/>
  <c r="V128" i="5"/>
  <c r="AD128" i="5"/>
  <c r="R128" i="5"/>
  <c r="AD137" i="5"/>
  <c r="N141" i="4"/>
  <c r="AD130" i="4"/>
  <c r="AH130" i="4" s="1"/>
  <c r="Q128" i="4"/>
  <c r="N144" i="4" s="1"/>
  <c r="U128" i="4"/>
  <c r="Y128" i="4"/>
  <c r="Y137" i="4" s="1"/>
  <c r="AC128" i="4"/>
  <c r="AD128" i="4"/>
  <c r="AH128" i="4" s="1"/>
  <c r="M128" i="4"/>
  <c r="J144" i="4" s="1"/>
  <c r="Q126" i="4"/>
  <c r="N142" i="4" s="1"/>
  <c r="N130" i="4"/>
  <c r="AD126" i="4"/>
  <c r="AH126" i="4" s="1"/>
  <c r="Y126" i="4"/>
  <c r="U126" i="4"/>
  <c r="AC126" i="4"/>
  <c r="U137" i="3"/>
  <c r="M128" i="3"/>
  <c r="J144" i="3" s="1"/>
  <c r="Q128" i="3"/>
  <c r="N144" i="3" s="1"/>
  <c r="AC128" i="3"/>
  <c r="AC137" i="3" s="1"/>
  <c r="U128" i="3"/>
  <c r="Y128" i="3"/>
  <c r="AD128" i="3"/>
  <c r="AH128" i="3" s="1"/>
  <c r="Y137" i="3"/>
  <c r="M137" i="2"/>
  <c r="J141" i="2"/>
  <c r="AD141" i="2" s="1"/>
  <c r="AH141" i="2" s="1"/>
  <c r="AC137" i="2"/>
  <c r="Y137" i="2"/>
  <c r="J173" i="4"/>
  <c r="AH75" i="3"/>
  <c r="AH73" i="4"/>
  <c r="AH75" i="4"/>
  <c r="K92" i="6"/>
  <c r="K90" i="5"/>
  <c r="L135" i="6"/>
  <c r="L92" i="5"/>
  <c r="N90" i="4"/>
  <c r="M90" i="5"/>
  <c r="P90" i="5" l="1"/>
  <c r="O70" i="5"/>
  <c r="O90" i="5" s="1"/>
  <c r="O92" i="5" s="1"/>
  <c r="O134" i="5" s="1"/>
  <c r="S146" i="6"/>
  <c r="S70" i="6"/>
  <c r="X74" i="6"/>
  <c r="X68" i="6"/>
  <c r="W73" i="6"/>
  <c r="W77" i="6"/>
  <c r="W65" i="6"/>
  <c r="Y63" i="6"/>
  <c r="Y72" i="6"/>
  <c r="X77" i="6"/>
  <c r="X63" i="6"/>
  <c r="Y76" i="6"/>
  <c r="W69" i="6"/>
  <c r="Y78" i="6"/>
  <c r="Y64" i="6"/>
  <c r="W68" i="6"/>
  <c r="Y73" i="6"/>
  <c r="X71" i="6"/>
  <c r="Y67" i="6"/>
  <c r="Y74" i="6"/>
  <c r="Y69" i="6"/>
  <c r="AB9" i="6"/>
  <c r="AC80" i="6" s="1"/>
  <c r="AG80" i="6" s="1"/>
  <c r="W67" i="6"/>
  <c r="Y71" i="6"/>
  <c r="X73" i="6"/>
  <c r="W74" i="6"/>
  <c r="W72" i="6"/>
  <c r="W76" i="6"/>
  <c r="W66" i="6"/>
  <c r="X75" i="6"/>
  <c r="X72" i="6"/>
  <c r="Y75" i="6"/>
  <c r="W71" i="6"/>
  <c r="Y68" i="6"/>
  <c r="Y66" i="6"/>
  <c r="X76" i="6"/>
  <c r="Y9" i="6"/>
  <c r="X67" i="6"/>
  <c r="W64" i="6"/>
  <c r="X65" i="6"/>
  <c r="X78" i="6"/>
  <c r="Y65" i="6"/>
  <c r="W78" i="6"/>
  <c r="W75" i="6"/>
  <c r="X69" i="6"/>
  <c r="W63" i="6"/>
  <c r="Y77" i="6"/>
  <c r="X80" i="6"/>
  <c r="Y79" i="6"/>
  <c r="U70" i="6"/>
  <c r="S142" i="6"/>
  <c r="S143" i="6"/>
  <c r="S145" i="6"/>
  <c r="S138" i="6"/>
  <c r="U138" i="6"/>
  <c r="U90" i="6"/>
  <c r="U92" i="6" s="1"/>
  <c r="U135" i="6" s="1"/>
  <c r="U133" i="6" s="1"/>
  <c r="U140" i="6" s="1"/>
  <c r="U147" i="6" s="1"/>
  <c r="U149" i="6" s="1"/>
  <c r="T70" i="6"/>
  <c r="AD70" i="3"/>
  <c r="AF90" i="3"/>
  <c r="AH74" i="3"/>
  <c r="AH67" i="3"/>
  <c r="AF70" i="3"/>
  <c r="O90" i="3"/>
  <c r="O92" i="3" s="1"/>
  <c r="O134" i="3" s="1"/>
  <c r="O132" i="3" s="1"/>
  <c r="O144" i="5"/>
  <c r="O140" i="6"/>
  <c r="O147" i="6" s="1"/>
  <c r="O149" i="6" s="1"/>
  <c r="U78" i="5"/>
  <c r="S76" i="5"/>
  <c r="T72" i="5"/>
  <c r="S68" i="5"/>
  <c r="T68" i="5"/>
  <c r="T73" i="5"/>
  <c r="S77" i="5"/>
  <c r="U80" i="5"/>
  <c r="T80" i="5"/>
  <c r="S63" i="5"/>
  <c r="T77" i="5"/>
  <c r="U74" i="5"/>
  <c r="U67" i="5"/>
  <c r="T65" i="5"/>
  <c r="X9" i="5"/>
  <c r="X77" i="5" s="1"/>
  <c r="U68" i="5"/>
  <c r="U66" i="5"/>
  <c r="S65" i="5"/>
  <c r="S69" i="5"/>
  <c r="T69" i="5"/>
  <c r="T63" i="5"/>
  <c r="T74" i="5"/>
  <c r="Q70" i="5"/>
  <c r="Q90" i="5" s="1"/>
  <c r="Q92" i="5" s="1"/>
  <c r="Q134" i="5" s="1"/>
  <c r="Q132" i="5" s="1"/>
  <c r="Q139" i="5" s="1"/>
  <c r="Q146" i="5" s="1"/>
  <c r="Q148" i="5" s="1"/>
  <c r="U63" i="5"/>
  <c r="U9" i="5"/>
  <c r="U137" i="5" s="1"/>
  <c r="T78" i="5"/>
  <c r="U71" i="5"/>
  <c r="U73" i="5"/>
  <c r="T79" i="5"/>
  <c r="S64" i="5"/>
  <c r="U69" i="5"/>
  <c r="S80" i="5"/>
  <c r="S66" i="5"/>
  <c r="T75" i="5"/>
  <c r="S73" i="5"/>
  <c r="U79" i="5"/>
  <c r="S74" i="5"/>
  <c r="U75" i="5"/>
  <c r="S78" i="5"/>
  <c r="U65" i="5"/>
  <c r="O143" i="5"/>
  <c r="O145" i="5"/>
  <c r="O137" i="5"/>
  <c r="O141" i="5"/>
  <c r="Q137" i="5"/>
  <c r="S79" i="5"/>
  <c r="U77" i="5"/>
  <c r="AH74" i="4"/>
  <c r="AH68" i="4"/>
  <c r="N90" i="3"/>
  <c r="N92" i="3" s="1"/>
  <c r="N134" i="3" s="1"/>
  <c r="AF70" i="2"/>
  <c r="AH70" i="2" s="1"/>
  <c r="AF92" i="3"/>
  <c r="AF134" i="3"/>
  <c r="AD143" i="4"/>
  <c r="AH143" i="4" s="1"/>
  <c r="R142" i="4"/>
  <c r="AD142" i="4" s="1"/>
  <c r="AH142" i="4" s="1"/>
  <c r="R144" i="4"/>
  <c r="AD144" i="4" s="1"/>
  <c r="AH144" i="4" s="1"/>
  <c r="AH66" i="4"/>
  <c r="S90" i="4"/>
  <c r="S92" i="4" s="1"/>
  <c r="S134" i="4" s="1"/>
  <c r="S148" i="4" s="1"/>
  <c r="AE148" i="4" s="1"/>
  <c r="AH80" i="4"/>
  <c r="AD63" i="4"/>
  <c r="R70" i="4"/>
  <c r="X9" i="4"/>
  <c r="AA9" i="4"/>
  <c r="AE63" i="4"/>
  <c r="S70" i="4"/>
  <c r="AF63" i="4"/>
  <c r="T70" i="4"/>
  <c r="AF70" i="4" s="1"/>
  <c r="AH65" i="4"/>
  <c r="R145" i="4"/>
  <c r="AD145" i="4" s="1"/>
  <c r="AH145" i="4" s="1"/>
  <c r="R137" i="4"/>
  <c r="T137" i="4"/>
  <c r="R141" i="4"/>
  <c r="AD141" i="4" s="1"/>
  <c r="AH141" i="4" s="1"/>
  <c r="AD70" i="2"/>
  <c r="J90" i="2"/>
  <c r="W9" i="2"/>
  <c r="T9" i="2"/>
  <c r="X78" i="5"/>
  <c r="AF78" i="5" s="1"/>
  <c r="W65" i="5"/>
  <c r="W75" i="5"/>
  <c r="AE75" i="5" s="1"/>
  <c r="Y75" i="5"/>
  <c r="X76" i="5"/>
  <c r="AF76" i="5" s="1"/>
  <c r="X69" i="5"/>
  <c r="X63" i="5"/>
  <c r="AF63" i="5" s="1"/>
  <c r="Y76" i="5"/>
  <c r="AG76" i="5" s="1"/>
  <c r="Y65" i="5"/>
  <c r="X67" i="5"/>
  <c r="AF67" i="5" s="1"/>
  <c r="Y73" i="5"/>
  <c r="AG73" i="5" s="1"/>
  <c r="W76" i="5"/>
  <c r="Y74" i="5"/>
  <c r="AG74" i="5" s="1"/>
  <c r="W73" i="5"/>
  <c r="W77" i="5"/>
  <c r="AE77" i="5" s="1"/>
  <c r="Y80" i="5"/>
  <c r="AG80" i="5" s="1"/>
  <c r="AF69" i="5"/>
  <c r="AA9" i="3"/>
  <c r="X9" i="3"/>
  <c r="AD144" i="3"/>
  <c r="AH144" i="3" s="1"/>
  <c r="J92" i="3"/>
  <c r="J134" i="3" s="1"/>
  <c r="K92" i="2"/>
  <c r="K134" i="2" s="1"/>
  <c r="K132" i="2" s="1"/>
  <c r="AE132" i="2" s="1"/>
  <c r="AH57" i="2"/>
  <c r="X57" i="6"/>
  <c r="X79" i="6"/>
  <c r="AB41" i="6"/>
  <c r="AF41" i="6" s="1"/>
  <c r="W79" i="6"/>
  <c r="W57" i="6"/>
  <c r="AA41" i="6"/>
  <c r="AA45" i="6"/>
  <c r="AA81" i="6" s="1"/>
  <c r="W81" i="6"/>
  <c r="AE81" i="6" s="1"/>
  <c r="S90" i="6"/>
  <c r="S92" i="6" s="1"/>
  <c r="S135" i="6" s="1"/>
  <c r="Y81" i="6"/>
  <c r="AC49" i="6"/>
  <c r="AC81" i="6" s="1"/>
  <c r="Q59" i="6"/>
  <c r="AB50" i="6"/>
  <c r="X87" i="6"/>
  <c r="AF87" i="6" s="1"/>
  <c r="AI87" i="6" s="1"/>
  <c r="X81" i="6"/>
  <c r="T90" i="6"/>
  <c r="P92" i="6"/>
  <c r="AG42" i="6"/>
  <c r="AA42" i="6"/>
  <c r="AA80" i="6" s="1"/>
  <c r="W80" i="6"/>
  <c r="AE80" i="6" s="1"/>
  <c r="AE42" i="6"/>
  <c r="AI42" i="6" s="1"/>
  <c r="Y57" i="6"/>
  <c r="Y59" i="6" s="1"/>
  <c r="AF57" i="5"/>
  <c r="W80" i="5"/>
  <c r="W57" i="5"/>
  <c r="AI81" i="5"/>
  <c r="P92" i="5"/>
  <c r="P134" i="5" s="1"/>
  <c r="X57" i="5"/>
  <c r="X59" i="5" s="1"/>
  <c r="AF59" i="5" s="1"/>
  <c r="O173" i="5"/>
  <c r="AE42" i="5"/>
  <c r="AI42" i="5" s="1"/>
  <c r="S132" i="4"/>
  <c r="AF57" i="4"/>
  <c r="O132" i="4"/>
  <c r="AH81" i="4"/>
  <c r="L92" i="4"/>
  <c r="L134" i="4" s="1"/>
  <c r="L132" i="4" s="1"/>
  <c r="L139" i="4" s="1"/>
  <c r="L146" i="4" s="1"/>
  <c r="L148" i="4" s="1"/>
  <c r="AE90" i="4"/>
  <c r="AH57" i="4"/>
  <c r="AH40" i="4"/>
  <c r="AH38" i="4"/>
  <c r="AD59" i="4"/>
  <c r="AH59" i="4" s="1"/>
  <c r="AE81" i="3"/>
  <c r="AH81" i="3" s="1"/>
  <c r="K92" i="3"/>
  <c r="AH59" i="3"/>
  <c r="AH57" i="3"/>
  <c r="L92" i="2"/>
  <c r="AH59" i="2"/>
  <c r="O174" i="6"/>
  <c r="R137" i="5"/>
  <c r="O132" i="5" s="1"/>
  <c r="O138" i="5" s="1"/>
  <c r="N137" i="5"/>
  <c r="K144" i="5"/>
  <c r="V137" i="5"/>
  <c r="Z137" i="5"/>
  <c r="U137" i="4"/>
  <c r="AC137" i="4"/>
  <c r="M137" i="4"/>
  <c r="J132" i="4" s="1"/>
  <c r="Q137" i="4"/>
  <c r="M137" i="3"/>
  <c r="Q137" i="3"/>
  <c r="M92" i="5"/>
  <c r="M147" i="6"/>
  <c r="K132" i="4"/>
  <c r="AE132" i="4" s="1"/>
  <c r="AE134" i="4"/>
  <c r="K148" i="4"/>
  <c r="AF132" i="3"/>
  <c r="L139" i="3"/>
  <c r="N92" i="4"/>
  <c r="P134" i="4"/>
  <c r="K92" i="5"/>
  <c r="L134" i="5"/>
  <c r="L133" i="6"/>
  <c r="L149" i="6"/>
  <c r="K135" i="6"/>
  <c r="AE73" i="5" l="1"/>
  <c r="AG75" i="5"/>
  <c r="AG65" i="5"/>
  <c r="U70" i="5"/>
  <c r="AF77" i="5"/>
  <c r="Y70" i="6"/>
  <c r="W70" i="6"/>
  <c r="AB72" i="6"/>
  <c r="AF72" i="6" s="1"/>
  <c r="AB74" i="6"/>
  <c r="AF74" i="6" s="1"/>
  <c r="AC71" i="6"/>
  <c r="AG71" i="6" s="1"/>
  <c r="AA73" i="6"/>
  <c r="AE73" i="6" s="1"/>
  <c r="AA72" i="6"/>
  <c r="AE72" i="6" s="1"/>
  <c r="E67" i="6"/>
  <c r="AC9" i="6"/>
  <c r="AC69" i="6"/>
  <c r="AG69" i="6" s="1"/>
  <c r="E76" i="6"/>
  <c r="AB65" i="6"/>
  <c r="AF65" i="6" s="1"/>
  <c r="AB76" i="6"/>
  <c r="AF76" i="6" s="1"/>
  <c r="AB63" i="6"/>
  <c r="AA77" i="6"/>
  <c r="AE77" i="6" s="1"/>
  <c r="AC77" i="6"/>
  <c r="AG77" i="6" s="1"/>
  <c r="AC73" i="6"/>
  <c r="AG73" i="6" s="1"/>
  <c r="AA66" i="6"/>
  <c r="AE66" i="6" s="1"/>
  <c r="E63" i="6"/>
  <c r="AA78" i="6"/>
  <c r="AE78" i="6" s="1"/>
  <c r="AC63" i="6"/>
  <c r="AA74" i="6"/>
  <c r="AE74" i="6" s="1"/>
  <c r="AI74" i="6" s="1"/>
  <c r="E80" i="6"/>
  <c r="AB67" i="6"/>
  <c r="AF67" i="6" s="1"/>
  <c r="AB73" i="6"/>
  <c r="AF73" i="6" s="1"/>
  <c r="AA68" i="6"/>
  <c r="AE68" i="6" s="1"/>
  <c r="AC68" i="6"/>
  <c r="AG68" i="6" s="1"/>
  <c r="AA71" i="6"/>
  <c r="AE71" i="6" s="1"/>
  <c r="E69" i="6"/>
  <c r="E73" i="6"/>
  <c r="AB75" i="6"/>
  <c r="AF75" i="6" s="1"/>
  <c r="E75" i="6"/>
  <c r="E74" i="6"/>
  <c r="AA63" i="6"/>
  <c r="AB69" i="6"/>
  <c r="AF69" i="6" s="1"/>
  <c r="AC72" i="6"/>
  <c r="AG72" i="6" s="1"/>
  <c r="AC78" i="6"/>
  <c r="AG78" i="6" s="1"/>
  <c r="AA75" i="6"/>
  <c r="AE75" i="6" s="1"/>
  <c r="AI75" i="6" s="1"/>
  <c r="E77" i="6"/>
  <c r="AC66" i="6"/>
  <c r="AG66" i="6" s="1"/>
  <c r="AA64" i="6"/>
  <c r="AE64" i="6" s="1"/>
  <c r="AI64" i="6" s="1"/>
  <c r="AB77" i="6"/>
  <c r="AF77" i="6" s="1"/>
  <c r="AB71" i="6"/>
  <c r="AF71" i="6" s="1"/>
  <c r="AC67" i="6"/>
  <c r="AG67" i="6" s="1"/>
  <c r="AA67" i="6"/>
  <c r="AE67" i="6" s="1"/>
  <c r="AI67" i="6" s="1"/>
  <c r="AC65" i="6"/>
  <c r="AG65" i="6" s="1"/>
  <c r="E65" i="6"/>
  <c r="E68" i="6"/>
  <c r="E71" i="6"/>
  <c r="AC64" i="6"/>
  <c r="AG64" i="6" s="1"/>
  <c r="AA76" i="6"/>
  <c r="AE76" i="6" s="1"/>
  <c r="AB68" i="6"/>
  <c r="AF68" i="6" s="1"/>
  <c r="AB78" i="6"/>
  <c r="AF78" i="6" s="1"/>
  <c r="AC75" i="6"/>
  <c r="AG75" i="6" s="1"/>
  <c r="AC76" i="6"/>
  <c r="AG76" i="6" s="1"/>
  <c r="AC74" i="6"/>
  <c r="AG74" i="6" s="1"/>
  <c r="E78" i="6"/>
  <c r="E72" i="6"/>
  <c r="AA65" i="6"/>
  <c r="AE65" i="6" s="1"/>
  <c r="AA69" i="6"/>
  <c r="AE69" i="6" s="1"/>
  <c r="E79" i="6"/>
  <c r="AB80" i="6"/>
  <c r="AF80" i="6" s="1"/>
  <c r="AI80" i="6" s="1"/>
  <c r="AC79" i="6"/>
  <c r="AG79" i="6" s="1"/>
  <c r="Y90" i="6"/>
  <c r="W142" i="6"/>
  <c r="E140" i="6"/>
  <c r="W138" i="6"/>
  <c r="W143" i="6"/>
  <c r="Y138" i="6"/>
  <c r="G140" i="6"/>
  <c r="W146" i="6"/>
  <c r="W144" i="6"/>
  <c r="W145" i="6"/>
  <c r="AE63" i="6"/>
  <c r="X70" i="6"/>
  <c r="X90" i="6" s="1"/>
  <c r="AH70" i="3"/>
  <c r="O148" i="3"/>
  <c r="AE148" i="3" s="1"/>
  <c r="AE90" i="3"/>
  <c r="W90" i="6"/>
  <c r="AF75" i="5"/>
  <c r="AI75" i="5" s="1"/>
  <c r="AE64" i="5"/>
  <c r="AI64" i="5" s="1"/>
  <c r="AE65" i="5"/>
  <c r="Y77" i="5"/>
  <c r="AG77" i="5" s="1"/>
  <c r="W69" i="5"/>
  <c r="AE69" i="5" s="1"/>
  <c r="Y68" i="5"/>
  <c r="AG68" i="5" s="1"/>
  <c r="Y72" i="5"/>
  <c r="AG72" i="5" s="1"/>
  <c r="X79" i="5"/>
  <c r="AF79" i="5" s="1"/>
  <c r="Y9" i="5"/>
  <c r="W144" i="5" s="1"/>
  <c r="S137" i="5"/>
  <c r="T90" i="5"/>
  <c r="T92" i="5" s="1"/>
  <c r="O139" i="5"/>
  <c r="O146" i="5" s="1"/>
  <c r="O148" i="5" s="1"/>
  <c r="W63" i="5"/>
  <c r="AE63" i="5" s="1"/>
  <c r="AE76" i="5"/>
  <c r="AI76" i="5" s="1"/>
  <c r="W64" i="5"/>
  <c r="X74" i="5"/>
  <c r="AF74" i="5" s="1"/>
  <c r="AI74" i="5" s="1"/>
  <c r="Y64" i="5"/>
  <c r="AG64" i="5" s="1"/>
  <c r="S70" i="5"/>
  <c r="S90" i="5" s="1"/>
  <c r="S92" i="5" s="1"/>
  <c r="S134" i="5" s="1"/>
  <c r="S173" i="5" s="1"/>
  <c r="Y78" i="5"/>
  <c r="AG78" i="5" s="1"/>
  <c r="W71" i="5"/>
  <c r="AE71" i="5" s="1"/>
  <c r="W68" i="5"/>
  <c r="AE68" i="5" s="1"/>
  <c r="X75" i="5"/>
  <c r="W67" i="5"/>
  <c r="AE67" i="5" s="1"/>
  <c r="S141" i="5"/>
  <c r="Y71" i="5"/>
  <c r="AG71" i="5" s="1"/>
  <c r="X65" i="5"/>
  <c r="AF65" i="5" s="1"/>
  <c r="X71" i="5"/>
  <c r="AF71" i="5" s="1"/>
  <c r="S144" i="5"/>
  <c r="S145" i="5"/>
  <c r="S143" i="5"/>
  <c r="S142" i="5"/>
  <c r="X80" i="5"/>
  <c r="Y66" i="5"/>
  <c r="AG66" i="5" s="1"/>
  <c r="AI66" i="5" s="1"/>
  <c r="W78" i="5"/>
  <c r="AE78" i="5" s="1"/>
  <c r="AI78" i="5" s="1"/>
  <c r="X73" i="5"/>
  <c r="AF73" i="5" s="1"/>
  <c r="AI73" i="5" s="1"/>
  <c r="Y67" i="5"/>
  <c r="AG67" i="5" s="1"/>
  <c r="W74" i="5"/>
  <c r="AE74" i="5" s="1"/>
  <c r="X72" i="5"/>
  <c r="AF72" i="5" s="1"/>
  <c r="W66" i="5"/>
  <c r="AE66" i="5" s="1"/>
  <c r="X68" i="5"/>
  <c r="AF68" i="5" s="1"/>
  <c r="W79" i="5"/>
  <c r="AE79" i="5" s="1"/>
  <c r="AI79" i="5" s="1"/>
  <c r="Y63" i="5"/>
  <c r="AG63" i="5" s="1"/>
  <c r="W72" i="5"/>
  <c r="AE72" i="5" s="1"/>
  <c r="AI72" i="5" s="1"/>
  <c r="AB9" i="5"/>
  <c r="AC9" i="5" s="1"/>
  <c r="Y69" i="5"/>
  <c r="AG69" i="5" s="1"/>
  <c r="Y79" i="5"/>
  <c r="AG79" i="5" s="1"/>
  <c r="J139" i="4"/>
  <c r="J146" i="4" s="1"/>
  <c r="J148" i="4" s="1"/>
  <c r="AE92" i="4"/>
  <c r="T90" i="4"/>
  <c r="T92" i="4" s="1"/>
  <c r="T134" i="4" s="1"/>
  <c r="AD90" i="3"/>
  <c r="AH90" i="3" s="1"/>
  <c r="E63" i="4"/>
  <c r="AB9" i="4"/>
  <c r="E75" i="4"/>
  <c r="E69" i="4"/>
  <c r="E72" i="4"/>
  <c r="E76" i="4"/>
  <c r="E65" i="4"/>
  <c r="E67" i="4"/>
  <c r="E78" i="4"/>
  <c r="E73" i="4"/>
  <c r="E79" i="4"/>
  <c r="E74" i="4"/>
  <c r="E77" i="4"/>
  <c r="E80" i="4"/>
  <c r="E71" i="4"/>
  <c r="E68" i="4"/>
  <c r="AH63" i="4"/>
  <c r="G139" i="4"/>
  <c r="E139" i="4"/>
  <c r="AF90" i="4"/>
  <c r="AD70" i="4"/>
  <c r="AH70" i="4" s="1"/>
  <c r="R90" i="4"/>
  <c r="AA9" i="2"/>
  <c r="X9" i="2"/>
  <c r="AD90" i="2"/>
  <c r="AH90" i="2" s="1"/>
  <c r="J92" i="2"/>
  <c r="U90" i="5"/>
  <c r="E71" i="5"/>
  <c r="E65" i="5"/>
  <c r="E72" i="5"/>
  <c r="E75" i="5"/>
  <c r="E79" i="5"/>
  <c r="E77" i="5"/>
  <c r="E63" i="5"/>
  <c r="E74" i="5"/>
  <c r="E78" i="5"/>
  <c r="E80" i="5"/>
  <c r="E76" i="5"/>
  <c r="E68" i="5"/>
  <c r="AI67" i="5"/>
  <c r="E71" i="3"/>
  <c r="E76" i="3"/>
  <c r="E67" i="3"/>
  <c r="E75" i="3"/>
  <c r="E80" i="3"/>
  <c r="E79" i="3"/>
  <c r="E72" i="3"/>
  <c r="AB9" i="3"/>
  <c r="E65" i="3"/>
  <c r="E74" i="3"/>
  <c r="E68" i="3"/>
  <c r="E78" i="3"/>
  <c r="E77" i="3"/>
  <c r="E73" i="3"/>
  <c r="E69" i="3"/>
  <c r="E139" i="3"/>
  <c r="G139" i="3"/>
  <c r="J173" i="3"/>
  <c r="J132" i="3"/>
  <c r="J138" i="3" s="1"/>
  <c r="AD92" i="3"/>
  <c r="AE134" i="2"/>
  <c r="K148" i="2"/>
  <c r="AE148" i="2" s="1"/>
  <c r="AE92" i="2"/>
  <c r="Y92" i="6"/>
  <c r="Y135" i="6" s="1"/>
  <c r="Y133" i="6" s="1"/>
  <c r="Y140" i="6" s="1"/>
  <c r="Y147" i="6" s="1"/>
  <c r="Y149" i="6" s="1"/>
  <c r="AG49" i="6"/>
  <c r="AI49" i="6" s="1"/>
  <c r="AB79" i="6"/>
  <c r="AB57" i="6"/>
  <c r="AB59" i="6" s="1"/>
  <c r="S174" i="6"/>
  <c r="X59" i="6"/>
  <c r="AF59" i="6" s="1"/>
  <c r="AF57" i="6"/>
  <c r="W59" i="6"/>
  <c r="AE59" i="6" s="1"/>
  <c r="AE57" i="6"/>
  <c r="S133" i="6"/>
  <c r="AA57" i="6"/>
  <c r="AA59" i="6" s="1"/>
  <c r="AA79" i="6"/>
  <c r="AE41" i="6"/>
  <c r="AI41" i="6" s="1"/>
  <c r="AE45" i="6"/>
  <c r="AI45" i="6" s="1"/>
  <c r="T92" i="6"/>
  <c r="T135" i="6" s="1"/>
  <c r="AC57" i="6"/>
  <c r="AF50" i="6"/>
  <c r="AI50" i="6" s="1"/>
  <c r="AB81" i="6"/>
  <c r="AF81" i="6" s="1"/>
  <c r="AI81" i="6" s="1"/>
  <c r="AG81" i="6"/>
  <c r="Q92" i="6"/>
  <c r="P135" i="6"/>
  <c r="W59" i="5"/>
  <c r="AE59" i="5" s="1"/>
  <c r="AI59" i="5" s="1"/>
  <c r="AE57" i="5"/>
  <c r="AI57" i="5" s="1"/>
  <c r="AE80" i="5"/>
  <c r="P148" i="5"/>
  <c r="P132" i="5"/>
  <c r="AF80" i="5"/>
  <c r="T132" i="4"/>
  <c r="T139" i="4" s="1"/>
  <c r="T146" i="4" s="1"/>
  <c r="T148" i="4" s="1"/>
  <c r="AF92" i="4"/>
  <c r="K134" i="3"/>
  <c r="AE92" i="3"/>
  <c r="AF92" i="2"/>
  <c r="L134" i="2"/>
  <c r="N134" i="4"/>
  <c r="P132" i="4"/>
  <c r="AF134" i="4"/>
  <c r="L148" i="5"/>
  <c r="L132" i="5"/>
  <c r="K134" i="5"/>
  <c r="L146" i="3"/>
  <c r="AF139" i="3"/>
  <c r="AF148" i="3" s="1"/>
  <c r="K133" i="6"/>
  <c r="K139" i="6" s="1"/>
  <c r="K174" i="6"/>
  <c r="N173" i="3"/>
  <c r="N132" i="3"/>
  <c r="N138" i="3" s="1"/>
  <c r="AD134" i="3"/>
  <c r="M149" i="6"/>
  <c r="M134" i="5"/>
  <c r="AI77" i="5" l="1"/>
  <c r="AI65" i="5"/>
  <c r="E69" i="5"/>
  <c r="E67" i="5"/>
  <c r="X70" i="5"/>
  <c r="E73" i="5"/>
  <c r="X90" i="5"/>
  <c r="X92" i="5" s="1"/>
  <c r="X134" i="5" s="1"/>
  <c r="X148" i="5" s="1"/>
  <c r="AI68" i="5"/>
  <c r="AI63" i="5"/>
  <c r="AI69" i="5"/>
  <c r="AI71" i="6"/>
  <c r="AA70" i="6"/>
  <c r="AE70" i="6" s="1"/>
  <c r="AI68" i="6"/>
  <c r="AI66" i="6"/>
  <c r="AI65" i="6"/>
  <c r="AA144" i="6"/>
  <c r="AE144" i="6" s="1"/>
  <c r="AI144" i="6" s="1"/>
  <c r="AC138" i="6"/>
  <c r="AA143" i="6"/>
  <c r="AE143" i="6" s="1"/>
  <c r="AI143" i="6" s="1"/>
  <c r="AA145" i="6"/>
  <c r="AE145" i="6" s="1"/>
  <c r="AI145" i="6" s="1"/>
  <c r="AA142" i="6"/>
  <c r="AE142" i="6" s="1"/>
  <c r="AI142" i="6" s="1"/>
  <c r="AA138" i="6"/>
  <c r="AA146" i="6"/>
  <c r="AI76" i="6"/>
  <c r="AE146" i="6"/>
  <c r="AI146" i="6" s="1"/>
  <c r="AI77" i="6"/>
  <c r="AI72" i="6"/>
  <c r="AB70" i="6"/>
  <c r="AF63" i="6"/>
  <c r="AI63" i="6" s="1"/>
  <c r="AI73" i="6"/>
  <c r="AA90" i="6"/>
  <c r="AA92" i="6" s="1"/>
  <c r="AA135" i="6" s="1"/>
  <c r="AA174" i="6" s="1"/>
  <c r="AC70" i="6"/>
  <c r="AG63" i="6"/>
  <c r="E144" i="6"/>
  <c r="E146" i="6"/>
  <c r="E142" i="6"/>
  <c r="E145" i="6"/>
  <c r="E143" i="6"/>
  <c r="S139" i="6"/>
  <c r="S140" i="6"/>
  <c r="S147" i="6" s="1"/>
  <c r="S149" i="6" s="1"/>
  <c r="AI69" i="6"/>
  <c r="AI78" i="6"/>
  <c r="W142" i="5"/>
  <c r="AE142" i="5" s="1"/>
  <c r="AI142" i="5" s="1"/>
  <c r="AE144" i="5"/>
  <c r="AI144" i="5" s="1"/>
  <c r="G139" i="5"/>
  <c r="W141" i="5"/>
  <c r="AE141" i="5" s="1"/>
  <c r="AI141" i="5" s="1"/>
  <c r="Y137" i="5"/>
  <c r="W143" i="5"/>
  <c r="AE143" i="5" s="1"/>
  <c r="AI143" i="5" s="1"/>
  <c r="S132" i="5"/>
  <c r="S138" i="5" s="1"/>
  <c r="W70" i="5"/>
  <c r="W90" i="5" s="1"/>
  <c r="Y70" i="5"/>
  <c r="Y90" i="5" s="1"/>
  <c r="Y92" i="5" s="1"/>
  <c r="Y134" i="5" s="1"/>
  <c r="Y132" i="5" s="1"/>
  <c r="Y139" i="5" s="1"/>
  <c r="Y146" i="5" s="1"/>
  <c r="Y148" i="5" s="1"/>
  <c r="X132" i="5"/>
  <c r="AI71" i="5"/>
  <c r="W145" i="5"/>
  <c r="AE145" i="5" s="1"/>
  <c r="AI145" i="5" s="1"/>
  <c r="E139" i="5"/>
  <c r="E141" i="5" s="1"/>
  <c r="AE90" i="5"/>
  <c r="W137" i="5"/>
  <c r="J139" i="3"/>
  <c r="J146" i="3" s="1"/>
  <c r="J148" i="3" s="1"/>
  <c r="AD138" i="3"/>
  <c r="AH138" i="3" s="1"/>
  <c r="R92" i="4"/>
  <c r="AD90" i="4"/>
  <c r="AH90" i="4" s="1"/>
  <c r="E142" i="4"/>
  <c r="E141" i="4"/>
  <c r="E144" i="4"/>
  <c r="E145" i="4"/>
  <c r="E143" i="4"/>
  <c r="AD92" i="2"/>
  <c r="AH92" i="2" s="1"/>
  <c r="J134" i="2"/>
  <c r="E139" i="2"/>
  <c r="G139" i="2"/>
  <c r="E76" i="2"/>
  <c r="E68" i="2"/>
  <c r="E77" i="2"/>
  <c r="E67" i="2"/>
  <c r="E80" i="2"/>
  <c r="E63" i="2"/>
  <c r="E74" i="2"/>
  <c r="E75" i="2"/>
  <c r="E69" i="2"/>
  <c r="AB9" i="2"/>
  <c r="E78" i="2"/>
  <c r="E71" i="2"/>
  <c r="E79" i="2"/>
  <c r="E72" i="2"/>
  <c r="E73" i="2"/>
  <c r="E65" i="2"/>
  <c r="AF90" i="5"/>
  <c r="AG70" i="5"/>
  <c r="U92" i="5"/>
  <c r="E144" i="3"/>
  <c r="E145" i="3"/>
  <c r="E141" i="3"/>
  <c r="E143" i="3"/>
  <c r="E142" i="3"/>
  <c r="AD173" i="3"/>
  <c r="AH92" i="3"/>
  <c r="AC59" i="6"/>
  <c r="AG57" i="6"/>
  <c r="AI57" i="6" s="1"/>
  <c r="Q135" i="6"/>
  <c r="X92" i="6"/>
  <c r="T149" i="6"/>
  <c r="T133" i="6"/>
  <c r="AB90" i="6"/>
  <c r="AF79" i="6"/>
  <c r="AE90" i="6"/>
  <c r="P133" i="6"/>
  <c r="P149" i="6"/>
  <c r="AE79" i="6"/>
  <c r="W92" i="6"/>
  <c r="W92" i="5"/>
  <c r="AI80" i="5"/>
  <c r="T134" i="5"/>
  <c r="AF92" i="5"/>
  <c r="AE134" i="3"/>
  <c r="AH134" i="3" s="1"/>
  <c r="K148" i="3"/>
  <c r="K132" i="3"/>
  <c r="AE132" i="3" s="1"/>
  <c r="L132" i="2"/>
  <c r="AF134" i="2"/>
  <c r="K132" i="5"/>
  <c r="K138" i="5" s="1"/>
  <c r="K173" i="5"/>
  <c r="L148" i="3"/>
  <c r="AF146" i="3"/>
  <c r="AD132" i="3"/>
  <c r="N139" i="3"/>
  <c r="N132" i="4"/>
  <c r="N173" i="4"/>
  <c r="P139" i="4"/>
  <c r="AF132" i="4"/>
  <c r="M132" i="5"/>
  <c r="K140" i="6"/>
  <c r="AG90" i="5" l="1"/>
  <c r="AI90" i="5" s="1"/>
  <c r="AE70" i="5"/>
  <c r="AG70" i="6"/>
  <c r="AC90" i="6"/>
  <c r="AG90" i="6" s="1"/>
  <c r="AI70" i="6"/>
  <c r="AA133" i="6"/>
  <c r="AA139" i="6" s="1"/>
  <c r="AI70" i="5"/>
  <c r="E142" i="5"/>
  <c r="E144" i="5"/>
  <c r="E143" i="5"/>
  <c r="E145" i="5"/>
  <c r="S139" i="5"/>
  <c r="S146" i="5" s="1"/>
  <c r="S148" i="5" s="1"/>
  <c r="R134" i="4"/>
  <c r="AD92" i="4"/>
  <c r="AH92" i="4" s="1"/>
  <c r="AD134" i="2"/>
  <c r="AH134" i="2" s="1"/>
  <c r="J173" i="2"/>
  <c r="AD173" i="2" s="1"/>
  <c r="J132" i="2"/>
  <c r="AD138" i="2" s="1"/>
  <c r="AH138" i="2" s="1"/>
  <c r="E141" i="2"/>
  <c r="E143" i="2"/>
  <c r="E142" i="2"/>
  <c r="E144" i="2"/>
  <c r="E145" i="2"/>
  <c r="U134" i="5"/>
  <c r="AG92" i="5"/>
  <c r="AH132" i="3"/>
  <c r="AB92" i="6"/>
  <c r="AB135" i="6" s="1"/>
  <c r="AF90" i="6"/>
  <c r="AI90" i="6" s="1"/>
  <c r="W135" i="6"/>
  <c r="AE92" i="6"/>
  <c r="AG59" i="6"/>
  <c r="AI59" i="6" s="1"/>
  <c r="AC92" i="6"/>
  <c r="X135" i="6"/>
  <c r="AF92" i="6"/>
  <c r="Q133" i="6"/>
  <c r="AI79" i="6"/>
  <c r="T132" i="5"/>
  <c r="AF132" i="5" s="1"/>
  <c r="T148" i="5"/>
  <c r="AF148" i="5" s="1"/>
  <c r="AF134" i="5"/>
  <c r="W134" i="5"/>
  <c r="AE92" i="5"/>
  <c r="L139" i="2"/>
  <c r="AF132" i="2"/>
  <c r="P146" i="4"/>
  <c r="AF139" i="4"/>
  <c r="AF148" i="4" s="1"/>
  <c r="AD139" i="3"/>
  <c r="AH139" i="3" s="1"/>
  <c r="N146" i="3"/>
  <c r="K139" i="5"/>
  <c r="K147" i="6"/>
  <c r="N139" i="4"/>
  <c r="M139" i="5"/>
  <c r="AA140" i="6" l="1"/>
  <c r="AA147" i="6" s="1"/>
  <c r="AA149" i="6" s="1"/>
  <c r="R173" i="4"/>
  <c r="AD173" i="4" s="1"/>
  <c r="R132" i="4"/>
  <c r="AH138" i="4" s="1"/>
  <c r="AD134" i="4"/>
  <c r="AH134" i="4" s="1"/>
  <c r="AD132" i="2"/>
  <c r="J139" i="2"/>
  <c r="AH132" i="2"/>
  <c r="U132" i="5"/>
  <c r="AG134" i="5"/>
  <c r="AI92" i="5"/>
  <c r="AC135" i="6"/>
  <c r="AG92" i="6"/>
  <c r="AI92" i="6" s="1"/>
  <c r="W174" i="6"/>
  <c r="AE174" i="6" s="1"/>
  <c r="W133" i="6"/>
  <c r="AE135" i="6"/>
  <c r="Q140" i="6"/>
  <c r="X149" i="6"/>
  <c r="X133" i="6"/>
  <c r="AF135" i="6"/>
  <c r="AB133" i="6"/>
  <c r="AB149" i="6"/>
  <c r="W173" i="5"/>
  <c r="AE173" i="5" s="1"/>
  <c r="W132" i="5"/>
  <c r="AE134" i="5"/>
  <c r="AI134" i="5" s="1"/>
  <c r="AF148" i="2"/>
  <c r="L146" i="2"/>
  <c r="AF139" i="2"/>
  <c r="M146" i="5"/>
  <c r="N146" i="4"/>
  <c r="K149" i="6"/>
  <c r="K146" i="5"/>
  <c r="N148" i="3"/>
  <c r="AD148" i="3" s="1"/>
  <c r="AH148" i="3" s="1"/>
  <c r="AD146" i="3"/>
  <c r="AH146" i="3" s="1"/>
  <c r="AF146" i="4"/>
  <c r="P148" i="4"/>
  <c r="W138" i="5" l="1"/>
  <c r="AE138" i="5" s="1"/>
  <c r="AI138" i="5" s="1"/>
  <c r="W139" i="6"/>
  <c r="AE139" i="6" s="1"/>
  <c r="AI139" i="6" s="1"/>
  <c r="AF133" i="6"/>
  <c r="R139" i="4"/>
  <c r="AD132" i="4"/>
  <c r="AH132" i="4" s="1"/>
  <c r="J146" i="2"/>
  <c r="AD139" i="2"/>
  <c r="AH139" i="2" s="1"/>
  <c r="U139" i="5"/>
  <c r="AG132" i="5"/>
  <c r="Q147" i="6"/>
  <c r="AF149" i="6"/>
  <c r="W140" i="6"/>
  <c r="AE133" i="6"/>
  <c r="AC133" i="6"/>
  <c r="AG135" i="6"/>
  <c r="AI135" i="6" s="1"/>
  <c r="W139" i="5"/>
  <c r="AE132" i="5"/>
  <c r="AI132" i="5" s="1"/>
  <c r="AF146" i="2"/>
  <c r="L148" i="2"/>
  <c r="K148" i="5"/>
  <c r="N148" i="4"/>
  <c r="M148" i="5"/>
  <c r="R146" i="4" l="1"/>
  <c r="AD139" i="4"/>
  <c r="AH139" i="4" s="1"/>
  <c r="J148" i="2"/>
  <c r="AD148" i="2" s="1"/>
  <c r="AH148" i="2" s="1"/>
  <c r="AD146" i="2"/>
  <c r="AH146" i="2" s="1"/>
  <c r="U146" i="5"/>
  <c r="AG139" i="5"/>
  <c r="AG148" i="5" s="1"/>
  <c r="AC140" i="6"/>
  <c r="AG133" i="6"/>
  <c r="AI133" i="6" s="1"/>
  <c r="W147" i="6"/>
  <c r="AE140" i="6"/>
  <c r="Q149" i="6"/>
  <c r="W146" i="5"/>
  <c r="AE139" i="5"/>
  <c r="R148" i="4" l="1"/>
  <c r="AD148" i="4" s="1"/>
  <c r="AH148" i="4" s="1"/>
  <c r="AD146" i="4"/>
  <c r="AH146" i="4" s="1"/>
  <c r="AI139" i="5"/>
  <c r="U148" i="5"/>
  <c r="AG146" i="5"/>
  <c r="W149" i="6"/>
  <c r="AE149" i="6" s="1"/>
  <c r="AE147" i="6"/>
  <c r="AC147" i="6"/>
  <c r="AG140" i="6"/>
  <c r="AG149" i="6" s="1"/>
  <c r="W148" i="5"/>
  <c r="AE148" i="5" s="1"/>
  <c r="AI148" i="5" s="1"/>
  <c r="AE146" i="5"/>
  <c r="AI146" i="5" l="1"/>
  <c r="AI149" i="6"/>
  <c r="AC149" i="6"/>
  <c r="AG147" i="6"/>
  <c r="AI147" i="6" s="1"/>
  <c r="AI1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Francis</author>
  </authors>
  <commentList>
    <comment ref="U125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Amount of Year 3 Subcontract 1 subject to F&amp;A
</t>
        </r>
      </text>
    </comment>
    <comment ref="Y12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Amount of Year 4 Subcontract 1 subject to F&amp;A
</t>
        </r>
      </text>
    </comment>
    <comment ref="AC125" authorId="0" shapeId="0" xr:uid="{00000000-0006-0000-0100-000006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6" authorId="0" shapeId="0" xr:uid="{00000000-0006-0000-0100-000007000000}">
      <text>
        <r>
          <rPr>
            <sz val="9"/>
            <color indexed="81"/>
            <rFont val="Tahoma"/>
            <family val="2"/>
          </rPr>
          <t>Amount of Year 3 Subcontract 2
subject to F&amp;A</t>
        </r>
      </text>
    </comment>
    <comment ref="Y126" authorId="0" shapeId="0" xr:uid="{00000000-0006-0000-0100-000008000000}">
      <text>
        <r>
          <rPr>
            <sz val="9"/>
            <color indexed="81"/>
            <rFont val="Tahoma"/>
            <family val="2"/>
          </rPr>
          <t>Amount of Year 4 Subcontract 2 subject  to F&amp;A</t>
        </r>
      </text>
    </comment>
    <comment ref="AC126" authorId="0" shapeId="0" xr:uid="{00000000-0006-0000-0100-000009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7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Amount of Year 3 Subcontract 3
 subject to F&amp;A
</t>
        </r>
      </text>
    </comment>
    <comment ref="Y127" authorId="0" shapeId="0" xr:uid="{00000000-0006-0000-0100-00000B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7" authorId="0" shapeId="0" xr:uid="{00000000-0006-0000-0100-00000C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8" authorId="0" shapeId="0" xr:uid="{00000000-0006-0000-0100-00000D000000}">
      <text>
        <r>
          <rPr>
            <sz val="9"/>
            <color indexed="81"/>
            <rFont val="Tahoma"/>
            <family val="2"/>
          </rPr>
          <t>Amount of Year 3 Subcontract 4
 subject to F&amp;A</t>
        </r>
      </text>
    </comment>
    <comment ref="Y128" authorId="0" shapeId="0" xr:uid="{00000000-0006-0000-0100-00000E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8" authorId="0" shapeId="0" xr:uid="{00000000-0006-0000-0100-00000F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9" authorId="0" shapeId="0" xr:uid="{00000000-0006-0000-0100-000010000000}">
      <text>
        <r>
          <rPr>
            <sz val="9"/>
            <color indexed="81"/>
            <rFont val="Tahoma"/>
            <family val="2"/>
          </rPr>
          <t>Amount of Year 3 Subcontract  5 subject to F&amp;A</t>
        </r>
      </text>
    </comment>
    <comment ref="Y129" authorId="0" shapeId="0" xr:uid="{00000000-0006-0000-0100-000011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9" authorId="0" shapeId="0" xr:uid="{00000000-0006-0000-0100-000012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Francis</author>
  </authors>
  <commentList>
    <comment ref="U125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Amount of Year 3 Subcontract 1 subject to F&amp;A
</t>
        </r>
      </text>
    </comment>
    <comment ref="Y12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Amount of Year 4 Subcontract 1 subject to F&amp;A
</t>
        </r>
      </text>
    </comment>
    <comment ref="AC125" authorId="0" shapeId="0" xr:uid="{00000000-0006-0000-0200-000006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6" authorId="0" shapeId="0" xr:uid="{00000000-0006-0000-0200-000007000000}">
      <text>
        <r>
          <rPr>
            <sz val="9"/>
            <color indexed="81"/>
            <rFont val="Tahoma"/>
            <family val="2"/>
          </rPr>
          <t>Amount of Year 3 Subcontract 2
subject to F&amp;A</t>
        </r>
      </text>
    </comment>
    <comment ref="Y126" authorId="0" shapeId="0" xr:uid="{00000000-0006-0000-0200-000008000000}">
      <text>
        <r>
          <rPr>
            <sz val="9"/>
            <color indexed="81"/>
            <rFont val="Tahoma"/>
            <family val="2"/>
          </rPr>
          <t>Amount of Year 4 Subcontract 2 subject  to F&amp;A</t>
        </r>
      </text>
    </comment>
    <comment ref="AC126" authorId="0" shapeId="0" xr:uid="{00000000-0006-0000-0200-000009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7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Amount of Year 3 Subcontract 3
 subject to F&amp;A
</t>
        </r>
      </text>
    </comment>
    <comment ref="Y127" authorId="0" shapeId="0" xr:uid="{00000000-0006-0000-0200-00000B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7" authorId="0" shapeId="0" xr:uid="{00000000-0006-0000-0200-00000C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8" authorId="0" shapeId="0" xr:uid="{00000000-0006-0000-0200-00000D000000}">
      <text>
        <r>
          <rPr>
            <sz val="9"/>
            <color indexed="81"/>
            <rFont val="Tahoma"/>
            <family val="2"/>
          </rPr>
          <t>Amount of Year 3 Subcontract 4
 subject to F&amp;A</t>
        </r>
      </text>
    </comment>
    <comment ref="Y128" authorId="0" shapeId="0" xr:uid="{00000000-0006-0000-0200-00000E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8" authorId="0" shapeId="0" xr:uid="{00000000-0006-0000-0200-00000F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U129" authorId="0" shapeId="0" xr:uid="{00000000-0006-0000-0200-000010000000}">
      <text>
        <r>
          <rPr>
            <sz val="9"/>
            <color indexed="81"/>
            <rFont val="Tahoma"/>
            <family val="2"/>
          </rPr>
          <t>Amount of Year 3 Subcontract  5 subject to F&amp;A</t>
        </r>
      </text>
    </comment>
    <comment ref="Y129" authorId="0" shapeId="0" xr:uid="{00000000-0006-0000-0200-000011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9" authorId="0" shapeId="0" xr:uid="{00000000-0006-0000-0200-000012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Francis</author>
  </authors>
  <commentList>
    <comment ref="Y125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Amount of Year 4 Subcontract 1 subject to F&amp;A
</t>
        </r>
      </text>
    </comment>
    <comment ref="AC125" authorId="0" shapeId="0" xr:uid="{00000000-0006-0000-0300-000005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Y126" authorId="0" shapeId="0" xr:uid="{00000000-0006-0000-0300-000006000000}">
      <text>
        <r>
          <rPr>
            <sz val="9"/>
            <color indexed="81"/>
            <rFont val="Tahoma"/>
            <family val="2"/>
          </rPr>
          <t>Amount of Year 4 Subcontract 2 subject  to F&amp;A</t>
        </r>
      </text>
    </comment>
    <comment ref="AC126" authorId="0" shapeId="0" xr:uid="{00000000-0006-0000-0300-000007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Y127" authorId="0" shapeId="0" xr:uid="{00000000-0006-0000-0300-000008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7" authorId="0" shapeId="0" xr:uid="{00000000-0006-0000-0300-000009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Y128" authorId="0" shapeId="0" xr:uid="{00000000-0006-0000-0300-00000A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8" authorId="0" shapeId="0" xr:uid="{00000000-0006-0000-0300-00000B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Y129" authorId="0" shapeId="0" xr:uid="{00000000-0006-0000-0300-00000C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C129" authorId="0" shapeId="0" xr:uid="{00000000-0006-0000-0300-00000D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Francis</author>
  </authors>
  <commentList>
    <comment ref="AD125" authorId="0" shapeId="0" xr:uid="{00000000-0006-0000-0400-000004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D126" authorId="0" shapeId="0" xr:uid="{00000000-0006-0000-0400-000005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D127" authorId="0" shapeId="0" xr:uid="{00000000-0006-0000-0400-000006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D128" authorId="0" shapeId="0" xr:uid="{00000000-0006-0000-0400-000007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  <comment ref="AD129" authorId="0" shapeId="0" xr:uid="{00000000-0006-0000-0400-000008000000}">
      <text>
        <r>
          <rPr>
            <sz val="9"/>
            <color indexed="81"/>
            <rFont val="Tahoma"/>
            <family val="2"/>
          </rPr>
          <t>Amount of Year 1 subcontract 2 SUBJECT to F&amp;A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Lanz, Robin</author>
  </authors>
  <commentList>
    <comment ref="J1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Lanz, Robin:</t>
        </r>
        <r>
          <rPr>
            <sz val="9"/>
            <color indexed="81"/>
            <rFont val="Tahoma"/>
            <family val="2"/>
          </rPr>
          <t xml:space="preserve">
Is Other Donated Time?  For volunteers?  Left order of columns same.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<sst xmlns="http://schemas.openxmlformats.org/spreadsheetml/2006/main" count="1404" uniqueCount="349">
  <si>
    <t xml:space="preserve"> </t>
  </si>
  <si>
    <t xml:space="preserve">Sponsoring Agency : </t>
  </si>
  <si>
    <t xml:space="preserve">Principal Investigator : </t>
  </si>
  <si>
    <t>thru</t>
  </si>
  <si>
    <t>A.</t>
  </si>
  <si>
    <t xml:space="preserve"> Salaries</t>
  </si>
  <si>
    <t>Senior Personnel</t>
  </si>
  <si>
    <t>% Effort</t>
  </si>
  <si>
    <t xml:space="preserve">Senior Personnel Subtotal : </t>
  </si>
  <si>
    <t xml:space="preserve">Salaries Subtotal : </t>
  </si>
  <si>
    <t>C.</t>
  </si>
  <si>
    <t xml:space="preserve"> Fringe Benefits</t>
  </si>
  <si>
    <t xml:space="preserve">Fringe Benefits Subtotal : </t>
  </si>
  <si>
    <t xml:space="preserve">Total Salaries and Fringe Benefits : </t>
  </si>
  <si>
    <t>D.</t>
  </si>
  <si>
    <t xml:space="preserve"> Equipment</t>
  </si>
  <si>
    <t>(list)</t>
  </si>
  <si>
    <t xml:space="preserve">Total Equipment : </t>
  </si>
  <si>
    <t>E.</t>
  </si>
  <si>
    <t xml:space="preserve"> Travel</t>
  </si>
  <si>
    <t xml:space="preserve">Domestic </t>
  </si>
  <si>
    <t xml:space="preserve">Total Travel : </t>
  </si>
  <si>
    <t>Materials &amp; Supplies</t>
  </si>
  <si>
    <t>Publication Costs</t>
  </si>
  <si>
    <t>Consultant Services</t>
  </si>
  <si>
    <t>2)</t>
  </si>
  <si>
    <t>Fringe Benefit Rates</t>
  </si>
  <si>
    <t>Salaries and Wages</t>
  </si>
  <si>
    <t>Spons 1</t>
  </si>
  <si>
    <t>UT 1</t>
  </si>
  <si>
    <t>Tuition</t>
  </si>
  <si>
    <t>Co-I 2</t>
  </si>
  <si>
    <t>Spons 2</t>
  </si>
  <si>
    <t>UT 2</t>
  </si>
  <si>
    <t>Spons 3</t>
  </si>
  <si>
    <t>UT 3</t>
  </si>
  <si>
    <t>Spons 4</t>
  </si>
  <si>
    <t>UT 4</t>
  </si>
  <si>
    <t>Spons 5</t>
  </si>
  <si>
    <t>UT 5</t>
  </si>
  <si>
    <t>Project Title:</t>
  </si>
  <si>
    <t>Enter Project Period:</t>
  </si>
  <si>
    <t>Enter Project Title</t>
  </si>
  <si>
    <t>Enter PI Name</t>
  </si>
  <si>
    <t>% Time</t>
  </si>
  <si>
    <t xml:space="preserve">Other Personnel Subtotal : </t>
  </si>
  <si>
    <t>Spons Cumulative</t>
  </si>
  <si>
    <t>UT Cumulative</t>
  </si>
  <si>
    <t>Combined CUMULATIVE</t>
  </si>
  <si>
    <t>Proposal Budget Instructions</t>
  </si>
  <si>
    <t>Exceptions will require changing the rate or rate basis.</t>
  </si>
  <si>
    <t>1)</t>
  </si>
  <si>
    <t>Make sure you have the correct worksheet open</t>
  </si>
  <si>
    <t>Select all (Ctrl+A), and then COPY (on edit menu, or Ctrl+C)</t>
  </si>
  <si>
    <t>3)</t>
  </si>
  <si>
    <t>Open a new workbook, and PASTE (on edit menu, or Ctrl+V)</t>
  </si>
  <si>
    <t xml:space="preserve">4) </t>
  </si>
  <si>
    <t>Save new workbook under name of your choice</t>
  </si>
  <si>
    <t>If you wish to extract the single worksheet you have used for calculations, one easy way is to:</t>
  </si>
  <si>
    <t>Modified Total Direct Costs consists of:</t>
  </si>
  <si>
    <t>Fringe Benefits</t>
  </si>
  <si>
    <t>Materials</t>
  </si>
  <si>
    <t>Supplies</t>
  </si>
  <si>
    <t>Services</t>
  </si>
  <si>
    <t>Modified Total Direct Costs EXCLUDES:</t>
  </si>
  <si>
    <t>Equipment &amp; Capital Expenditures</t>
  </si>
  <si>
    <t>Charges for patient care</t>
  </si>
  <si>
    <t>Tuition Remission</t>
  </si>
  <si>
    <t>Rental Costs of Off-Site Facilities</t>
  </si>
  <si>
    <t>Scholarships</t>
  </si>
  <si>
    <t>Fellowships</t>
  </si>
  <si>
    <t>The Portion of Each Subgrant and Subcontract in excess of $25,000</t>
  </si>
  <si>
    <t>Subcontract&lt;$25,000 1)</t>
  </si>
  <si>
    <t>Subcontract&lt;$25,000 2)</t>
  </si>
  <si>
    <t>MTDC:</t>
  </si>
  <si>
    <t>TOTAL F&amp;A:</t>
  </si>
  <si>
    <t>TOTAL BUDGET REQUEST:</t>
  </si>
  <si>
    <t xml:space="preserve">Facilities &amp; Admin. (F&amp;A/Indirect) Costs Calculation: </t>
  </si>
  <si>
    <t>TOTAL DIRECT COSTS:</t>
  </si>
  <si>
    <t>Extra Compensation - STRS</t>
  </si>
  <si>
    <t>International Travel</t>
  </si>
  <si>
    <t>Co-I 3</t>
  </si>
  <si>
    <t>Co-I 4</t>
  </si>
  <si>
    <t>Non-Capital</t>
  </si>
  <si>
    <t>Other</t>
  </si>
  <si>
    <t>Program Name:</t>
  </si>
  <si>
    <t xml:space="preserve">Corrected link to RATES page for fringe benefit rate for STRS employees. </t>
  </si>
  <si>
    <t>Added additional lines (2) for non-capital equipment, and added comment fields to explain their use.</t>
  </si>
  <si>
    <t>Updated footer on each page to show "Date last modified: 12-5-00"</t>
  </si>
  <si>
    <t>12/5/2000:</t>
  </si>
  <si>
    <t>Added update notes to Instructions sheet, which you are now reading.  :)</t>
  </si>
  <si>
    <t>Added vertical column lines in "Cumulative" section.</t>
  </si>
  <si>
    <t>2/1/2001:</t>
  </si>
  <si>
    <t>Corrected mistake in formula for F&amp;A calculation, so that foreign travel is no longer included in MTDC base</t>
  </si>
  <si>
    <t>for years after Year One.</t>
  </si>
  <si>
    <t>Technical Notes</t>
  </si>
  <si>
    <t xml:space="preserve"> =(I101-I85-I95-I96-I93-I79-I80)+IF((I95)&lt;25001,(I95),(25000)) +IF((I96)&lt;25001,(I96),(25000))</t>
  </si>
  <si>
    <t>The formula is:</t>
  </si>
  <si>
    <t xml:space="preserve">It's not as bad as it looks, as everything past the first set of parentheses is the calculation for the first </t>
  </si>
  <si>
    <t>$25,000 of each of two subcontracts. So to enumerate the items:</t>
  </si>
  <si>
    <t>I101</t>
  </si>
  <si>
    <t>Starting point:</t>
  </si>
  <si>
    <t>Exclusion</t>
  </si>
  <si>
    <t>Description</t>
  </si>
  <si>
    <t>I85</t>
  </si>
  <si>
    <t>I96</t>
  </si>
  <si>
    <t>I93</t>
  </si>
  <si>
    <t>Subcontract 1</t>
  </si>
  <si>
    <t>Subcontract 2</t>
  </si>
  <si>
    <t>I79</t>
  </si>
  <si>
    <t>I80</t>
  </si>
  <si>
    <t>Total Direct Costs (I101) =SUM(+I97+I86+I81+I74)</t>
  </si>
  <si>
    <t>Up to the first $25,000 of EACH subgrant and subcontract</t>
  </si>
  <si>
    <t>(RATES, TA_Stip, FB_InstrFees) to check current rates.</t>
  </si>
  <si>
    <t>Save! Be sure to save this spreadsheet in a folder where you can find it!</t>
  </si>
  <si>
    <r>
      <t xml:space="preserve">How </t>
    </r>
    <r>
      <rPr>
        <b/>
        <i/>
        <sz val="12"/>
        <rFont val="Times New Roman"/>
        <family val="1"/>
      </rPr>
      <t>Modified Total Direct Costs</t>
    </r>
    <r>
      <rPr>
        <sz val="12"/>
        <rFont val="Times New Roman"/>
        <family val="1"/>
      </rPr>
      <t xml:space="preserve"> (MTDC) is Calculated</t>
    </r>
  </si>
  <si>
    <t>Capital Equipment (notice that NON-Capital Equipment, lines I77 &amp; I78, are still included)</t>
  </si>
  <si>
    <t>Category/Reason for excluding</t>
  </si>
  <si>
    <t>________________________________________________________________________________________________________</t>
  </si>
  <si>
    <t>2/27/2001:</t>
  </si>
  <si>
    <t>Corrected calculation of MTDC in rows 99 and 105 to exclude only Capital Equipment, rows 79 and 80</t>
  </si>
  <si>
    <t>Update/Correction Notes:</t>
  </si>
  <si>
    <t>Students (Grad and Undergrad) Enrolled/Exempt</t>
  </si>
  <si>
    <t>6/26/2001:</t>
  </si>
  <si>
    <t>Updated Fringe Benefit Rates for FY02 and beyond on RATES page.</t>
  </si>
  <si>
    <t>6/27/2001:</t>
  </si>
  <si>
    <t>Corrected formulas in row 64, calculation of fringe benefits on grad students.</t>
  </si>
  <si>
    <t>8/17/2001:</t>
  </si>
  <si>
    <t>Updated Fall 2001 and Spring 2002 Graduate Tuition and Fees</t>
  </si>
  <si>
    <t>Subcontracts</t>
  </si>
  <si>
    <t>Subcontract Base For F&amp;A (max $25K per subcontract)</t>
  </si>
  <si>
    <t>Subcontract&lt;$25,000 3)</t>
  </si>
  <si>
    <t>Underrecovery of F&amp;A</t>
  </si>
  <si>
    <t>6/19/2002:</t>
  </si>
  <si>
    <t>Added rows for up to 3 subcontracts.</t>
  </si>
  <si>
    <t>Added calculated fields to determine annual subcontract base subject to F&amp;A (max $25K/subcontract over years)</t>
  </si>
  <si>
    <t>I97</t>
  </si>
  <si>
    <t>I98</t>
  </si>
  <si>
    <t>Subcontract 3</t>
  </si>
  <si>
    <t>Added calculations for under-recovery of F&amp;A</t>
  </si>
  <si>
    <t>F&amp;A (on MTDC excl. subcontracts):</t>
  </si>
  <si>
    <t>Enter Sponsor Name</t>
  </si>
  <si>
    <t>Enter Program Name</t>
  </si>
  <si>
    <t>StartDate</t>
  </si>
  <si>
    <t>EndDate</t>
  </si>
  <si>
    <t>5-Year Proposal Budget</t>
  </si>
  <si>
    <t>7/10/2002:</t>
  </si>
  <si>
    <t>*Capital</t>
  </si>
  <si>
    <t>*1) Subc. 1</t>
  </si>
  <si>
    <t>*2) Subc. 2</t>
  </si>
  <si>
    <t>*3) Subc. 3</t>
  </si>
  <si>
    <t>N/A</t>
  </si>
  <si>
    <t>Other Direct Costs without Subcontracts</t>
  </si>
  <si>
    <t>Sponsor F&amp;A Rate</t>
  </si>
  <si>
    <t>UT F&amp;A Rate</t>
  </si>
  <si>
    <t>Special F&amp;A rate (subj. to approval!)</t>
  </si>
  <si>
    <t>Updated FBs, Grad Fee Schedules, Med. Insurance.  Removed colors from number columns for increased legibility on B&amp;W printouts.</t>
  </si>
  <si>
    <t>If Special IDC Rate is used (E108&gt;0), then F&amp;A not calculated on indiv subcontracts or MTDC, but only on TDC.</t>
  </si>
  <si>
    <t>Italicized all subtotal rows. Added double-underline for "bottom line".</t>
  </si>
  <si>
    <t>Corrected AE111 formula component from Q110 to S110 on all 5 years. Also removed spurious default data in semester and salary fields.</t>
  </si>
  <si>
    <t>Used HIDE features for Co-I 4 lines. User can "unhide" the missing rows by pulling down the missing rows in the number row.</t>
  </si>
  <si>
    <t>Updated fringe benefit rates</t>
  </si>
  <si>
    <t xml:space="preserve">Removed misleading language regarding student medical insurance </t>
  </si>
  <si>
    <t>As of July 1, 2004, International Travel is included in Modified Total Direct Costs, I.e. is subject to F&amp;A</t>
  </si>
  <si>
    <t>Domestic and Foreign Travel</t>
  </si>
  <si>
    <t xml:space="preserve">International </t>
  </si>
  <si>
    <t>Updated F&amp;A rate, included int'l travel in MTDC, updated fringe benefit rates.</t>
  </si>
  <si>
    <t>Updated Engineering Grad Stipends</t>
  </si>
  <si>
    <t>Fringe Benefit &amp; Fees Schedule</t>
  </si>
  <si>
    <t>Updated fringe benefit rates for FY06</t>
  </si>
  <si>
    <t>As of July 1, 2004, International Travel is included in Modified Total Direct Costs, i.e. is subject to F&amp;A</t>
  </si>
  <si>
    <t>Corrected UT calcution of IDC so that international travel is included</t>
  </si>
  <si>
    <t>Updated links to various rates; updated with FY07 figures.</t>
  </si>
  <si>
    <t>Updated fringe benefit rates for FY09, and various other link updates</t>
  </si>
  <si>
    <t>Updated stipend link to grad school PDF URL</t>
  </si>
  <si>
    <t xml:space="preserve">                                 TEACHING ASSISTANTSHIP STIPEND LEVELS</t>
  </si>
  <si>
    <t xml:space="preserve">Use the links on the last page in this workbook </t>
  </si>
  <si>
    <t>8/3/09</t>
  </si>
  <si>
    <t>Updated instructions and fringe benefit rates</t>
  </si>
  <si>
    <t>Summer Effort</t>
  </si>
  <si>
    <t>Enter Position Title</t>
  </si>
  <si>
    <t>Stipend</t>
  </si>
  <si>
    <t>Non-Student Hourly</t>
  </si>
  <si>
    <t>B.  Other Personnel</t>
  </si>
  <si>
    <t>or # Hrs</t>
  </si>
  <si>
    <t>Salary or</t>
  </si>
  <si>
    <t>Sponsor</t>
  </si>
  <si>
    <t>UT</t>
  </si>
  <si>
    <t>PI/PD</t>
  </si>
  <si>
    <t>Instructional Fees</t>
  </si>
  <si>
    <t>Budget template modfied for HSC use.</t>
  </si>
  <si>
    <t>Updated fringe benefit rates for FY11, modified formulas for MTDC calc and UT F&amp;A Rate</t>
  </si>
  <si>
    <t>COLA</t>
  </si>
  <si>
    <t>Use % allowed</t>
  </si>
  <si>
    <t>Subcontract Direct</t>
  </si>
  <si>
    <t>Subcontract F&amp;A</t>
  </si>
  <si>
    <t>Subcontract Total</t>
  </si>
  <si>
    <t>The University of Toledo HSC</t>
  </si>
  <si>
    <t xml:space="preserve">Using the tabs at the bottom of the screen, select the right worksheet for the total number of years of the budget. </t>
  </si>
  <si>
    <t>(ie For a 2 year project you will select 2 yr budget tab)</t>
  </si>
  <si>
    <r>
      <rPr>
        <b/>
        <sz val="18"/>
        <rFont val="Times New Roman"/>
        <family val="1"/>
      </rPr>
      <t>Rates</t>
    </r>
    <r>
      <rPr>
        <b/>
        <sz val="16"/>
        <rFont val="Times New Roman"/>
        <family val="1"/>
      </rPr>
      <t xml:space="preserve"> may be viewed in detail on the RATES Worksheet, located after the 5 yr budget Worksheet.</t>
    </r>
  </si>
  <si>
    <t>Use RATES tab and enter the amount (max 3%).  It will automatically calculate the increase for subsequent years of your budget.</t>
  </si>
  <si>
    <t xml:space="preserve">It will automatically enter the total amount into the subcontract portion of the budget.  </t>
  </si>
  <si>
    <t>Core Facilities* (e.g.instrumentation centers) - NAME</t>
  </si>
  <si>
    <t>DLAR (animal care)</t>
  </si>
  <si>
    <t>*Unhide lines if more than 1 subcontract</t>
  </si>
  <si>
    <t>If you have more than 3 subcontract please contact Kourtney Phillips HSC x4252</t>
  </si>
  <si>
    <t>If you have more than 1 subcontract please unhide the hidden cells in 116-123 to reveal Subcontract 2 and 3 breakdown lines</t>
  </si>
  <si>
    <r>
      <rPr>
        <b/>
        <sz val="18"/>
        <rFont val="Times New Roman"/>
        <family val="1"/>
      </rPr>
      <t>COLA</t>
    </r>
    <r>
      <rPr>
        <b/>
        <sz val="14"/>
        <rFont val="Times New Roman"/>
        <family val="1"/>
      </rPr>
      <t xml:space="preserve"> (Cost of Living Adjsutment) is not allowed on NIH grants at this time.  Researchers may choose to include an increase on other agency budgets.  </t>
    </r>
  </si>
  <si>
    <t>As of July 2017, the new Fringe Benefits rates are automatically calculated at 31.7% for all full time employees</t>
  </si>
  <si>
    <t>As of May 22,2017, Facilities and Administrative Costs (a.k.a. Indirect Costs) are automatically calculated at 53.5% of Modified Total Direct Costs for FY18-FY20 and 54.5% for FY21.</t>
  </si>
  <si>
    <t>*4) Subc. 4</t>
  </si>
  <si>
    <t>*5) Subc. 5</t>
  </si>
  <si>
    <t>FY</t>
  </si>
  <si>
    <t>start date</t>
  </si>
  <si>
    <t>end date</t>
  </si>
  <si>
    <t>Research</t>
  </si>
  <si>
    <t>Instructional</t>
  </si>
  <si>
    <t>Other Sponsored Activities</t>
  </si>
  <si>
    <t>Fiscal Year:</t>
  </si>
  <si>
    <t>As of March 2018, the new Fringe Benefits are automatically calculated at 33.5% for all full time employees</t>
  </si>
  <si>
    <r>
      <rPr>
        <b/>
        <sz val="18"/>
        <rFont val="Times New Roman"/>
        <family val="1"/>
      </rPr>
      <t>Subcontracts</t>
    </r>
    <r>
      <rPr>
        <b/>
        <sz val="14"/>
        <rFont val="Times New Roman"/>
        <family val="1"/>
      </rPr>
      <t xml:space="preserve"> -  include breakdown of direct and indirect costs for each subcontract on the section at the bottom of the budget</t>
    </r>
  </si>
  <si>
    <t xml:space="preserve">Latest Rev: </t>
  </si>
  <si>
    <t>Extra Comp</t>
  </si>
  <si>
    <t>Grad Rsrch Asst(s)   Fall Sem</t>
  </si>
  <si>
    <t>Grad Rsrch Asst(s)   Spring Sem</t>
  </si>
  <si>
    <t>Grad Rsrch Asst(s) Summer Sem</t>
  </si>
  <si>
    <t>Students</t>
  </si>
  <si>
    <t>Stipend per Sem</t>
  </si>
  <si>
    <t>Undergraduate students</t>
  </si>
  <si>
    <t xml:space="preserve">    Engineering Fees (optional)</t>
  </si>
  <si>
    <t xml:space="preserve">    General Fees (optional)</t>
  </si>
  <si>
    <t>Undergraduate Students (Enrolled)</t>
  </si>
  <si>
    <t>Co-I 1</t>
  </si>
  <si>
    <t>Inst. Base Salary</t>
  </si>
  <si>
    <t>3-Year Proposal Budget</t>
  </si>
  <si>
    <t>4-Year Proposal Budget</t>
  </si>
  <si>
    <t>Student (Not Enrolled)</t>
  </si>
  <si>
    <t>*Other (Not included in F&amp;A)*</t>
  </si>
  <si>
    <t>F.</t>
  </si>
  <si>
    <t>Fall</t>
  </si>
  <si>
    <t>Spring</t>
  </si>
  <si>
    <t>Summer</t>
  </si>
  <si>
    <t>Medical Insurance (optional)</t>
  </si>
  <si>
    <t>Research Type:</t>
  </si>
  <si>
    <t>Added the Cola to the budget and made sure that all formulas are working properly</t>
  </si>
  <si>
    <t>Added the round function to all percents</t>
  </si>
  <si>
    <t>SUBTOTAL:</t>
  </si>
  <si>
    <t>Took out the excalation in the fringes and added the look-up table</t>
  </si>
  <si>
    <t>inserted an extra row for other formula</t>
  </si>
  <si>
    <t>Othr</t>
  </si>
  <si>
    <t>Added subtotal on yr 4&amp;5 for TDC</t>
  </si>
  <si>
    <t>Campus</t>
  </si>
  <si>
    <t>Person months</t>
  </si>
  <si>
    <t>Off-Campus</t>
  </si>
  <si>
    <t>Person Months</t>
  </si>
  <si>
    <t>*Other (Included in F&amp;A)*</t>
  </si>
  <si>
    <t>Grad Rsrch Asst(s)   Full Year (HSC)</t>
  </si>
  <si>
    <t>Graduate Students -Combined (Enrolled)</t>
  </si>
  <si>
    <t>Rate Span</t>
  </si>
  <si>
    <t>2-Year Proposal Budget</t>
  </si>
  <si>
    <t>Stipends</t>
  </si>
  <si>
    <t>Travel</t>
  </si>
  <si>
    <t>Subsistence</t>
  </si>
  <si>
    <t>Participant Costs (Not subject to F&amp;A)</t>
  </si>
  <si>
    <t>Total Participant Costs :</t>
  </si>
  <si>
    <t>G. Other Direct Costs</t>
  </si>
  <si>
    <t>ADP/Computer Services</t>
  </si>
  <si>
    <t>Total Other Direct Costs :</t>
  </si>
  <si>
    <t>Subc. 1</t>
  </si>
  <si>
    <t>Subc. 2</t>
  </si>
  <si>
    <t>Subc. 3</t>
  </si>
  <si>
    <t>Subc. 4</t>
  </si>
  <si>
    <t>Subc. 5</t>
  </si>
  <si>
    <t xml:space="preserve">Enter subcontract information below.  It will autopopulate into the budget above. </t>
  </si>
  <si>
    <t>Total Direct Costs less Consortium F&amp;A</t>
  </si>
  <si>
    <t>*Enter amounts below starting with row 151</t>
  </si>
  <si>
    <t xml:space="preserve">PI and Co-I's Fringe Benefits Subtotal : </t>
  </si>
  <si>
    <t>Main Campus</t>
  </si>
  <si>
    <t>Faculty (9-,10-,11-,12-month)</t>
  </si>
  <si>
    <t>Post-Doctoral Associates, Technicians</t>
  </si>
  <si>
    <t>Extra Compensation - OPERS</t>
  </si>
  <si>
    <t>Intermittent Call-in (hourly)</t>
  </si>
  <si>
    <t xml:space="preserve">*F&amp;A rate is provisional from 07/01/2021 (FY2022) until amended.  </t>
  </si>
  <si>
    <t xml:space="preserve">Facilities &amp; Administrative (F&amp;A, aka Indirect Costs) Calculation: </t>
  </si>
  <si>
    <t>HSC Indirect Cost Rates by Fiscal Year</t>
  </si>
  <si>
    <t>MC Indirect Cost Rates by Fiscal Year</t>
  </si>
  <si>
    <t>Composite Rate</t>
  </si>
  <si>
    <t>Composite Fringe Benefit Rates</t>
  </si>
  <si>
    <t>Appointment Type</t>
  </si>
  <si>
    <t>AY/Appointment Effort</t>
  </si>
  <si>
    <t>Released Time</t>
  </si>
  <si>
    <t>F&amp;A Rate Type:</t>
  </si>
  <si>
    <t>Subcontract&lt;$25,000 4)</t>
  </si>
  <si>
    <t>Subcontract&lt;$25,000 5)</t>
  </si>
  <si>
    <t>Intermittent Call-in</t>
  </si>
  <si>
    <t>Non-Exempt Student, Student Not Enrolled</t>
  </si>
  <si>
    <t>Undergraduate Student Employees (Enrolled)</t>
  </si>
  <si>
    <t xml:space="preserve">Graduate Students -Combined </t>
  </si>
  <si>
    <t>Engineering Fees (optional)</t>
  </si>
  <si>
    <t>General Fees (optional)</t>
  </si>
  <si>
    <t>AFSCME, Classified Exempt, CWA, PSA Employees</t>
  </si>
  <si>
    <t xml:space="preserve">Students Not Enrolled/Non-Exempt </t>
  </si>
  <si>
    <t>Part-Time Faculty</t>
  </si>
  <si>
    <t>Rate Types</t>
  </si>
  <si>
    <t xml:space="preserve">The department/college is the ultimate authority on GRA stipend rates.  The College of Graduate School </t>
  </si>
  <si>
    <t xml:space="preserve">can offer guidance on acceptable stipend rates.  </t>
  </si>
  <si>
    <t>Fringe benefit tables available here:</t>
  </si>
  <si>
    <t>http://www.utoledo.edu/offices/budget/FringeBenefitTables.html</t>
  </si>
  <si>
    <t xml:space="preserve">Instructional and various other GRA fees are available in the Treasury Brochure:  </t>
  </si>
  <si>
    <t>http://www.utoledo.edu/offices/treasurer/tuition/pdf/tuition-fees-graduate.pdf</t>
  </si>
  <si>
    <t>BRONZE PLAN</t>
  </si>
  <si>
    <t>Fall 2018</t>
  </si>
  <si>
    <t>(August 11, 2018 - December 31, 2018)</t>
  </si>
  <si>
    <t>Spring 2019/Summer 2019</t>
  </si>
  <si>
    <t>"*"</t>
  </si>
  <si>
    <r>
      <t>(January 01, 2019 - August 10, 2019)</t>
    </r>
    <r>
      <rPr>
        <b/>
        <sz val="11"/>
        <color rgb="FF003596"/>
        <rFont val="&amp;quot"/>
      </rPr>
      <t> </t>
    </r>
  </si>
  <si>
    <t>Summer 2019</t>
  </si>
  <si>
    <t>(New or Transfer Student Only)</t>
  </si>
  <si>
    <t>(May 15, 2019 - August 10, 2019) </t>
  </si>
  <si>
    <t>Student Only </t>
  </si>
  <si>
    <t>GRADUATE DOMESTIC/INTERNATIONAL</t>
  </si>
  <si>
    <t>Medical insurance for GRA for AY19:</t>
  </si>
  <si>
    <t>Enter Program Title</t>
  </si>
  <si>
    <t>*Total Direct Costs less Consortium F&amp;A</t>
  </si>
  <si>
    <t>(this needs to be known when doing an NIH budget with a direct costs limit)</t>
  </si>
  <si>
    <t xml:space="preserve">*Other (Included in F&amp;A)* </t>
  </si>
  <si>
    <t>Other Direct Costs without Subcontracts Subtotal :</t>
  </si>
  <si>
    <t># Students</t>
  </si>
  <si>
    <t xml:space="preserve">E. </t>
  </si>
  <si>
    <t xml:space="preserve">Grad Rsrch Asst(s)   Spring Sem </t>
  </si>
  <si>
    <t xml:space="preserve">Grad Rsrch Asst(s) Summer Sem </t>
  </si>
  <si>
    <t xml:space="preserve">*Other (Not included in F&amp;A)* </t>
  </si>
  <si>
    <t>*Other (Not Included in F&amp;A)*</t>
  </si>
  <si>
    <t>1-Year Proposal Budget</t>
  </si>
  <si>
    <t xml:space="preserve">B.  </t>
  </si>
  <si>
    <t>Other Personnel</t>
  </si>
  <si>
    <t>G.</t>
  </si>
  <si>
    <t xml:space="preserve"> Other Direct Costs</t>
  </si>
  <si>
    <t xml:space="preserve">G. </t>
  </si>
  <si>
    <t>Other Direct Costs</t>
  </si>
  <si>
    <t xml:space="preserve">Medical Cola </t>
  </si>
  <si>
    <t>Health Science Campus</t>
  </si>
  <si>
    <t>*Use FY26  published fringe benefit rates until new rate is published by the University's Budget &amp; Planning Office.</t>
  </si>
  <si>
    <t>FY24</t>
  </si>
  <si>
    <t>FY25</t>
  </si>
  <si>
    <t>7/1/23 - 6/30/24</t>
  </si>
  <si>
    <t>7/1/24 - 6/30/25</t>
  </si>
  <si>
    <t>Working_Copy_MS_9-18-24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</si>
</sst>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;[Red]\-General_)"/>
    <numFmt numFmtId="165" formatCode="mm/dd/yy_)"/>
    <numFmt numFmtId="166" formatCode="0.00%;[Red]\-0.00%"/>
    <numFmt numFmtId="167" formatCode="_(* #,##0_);_(* \(#,##0\);_(* &quot;-&quot;??_);_(@_)"/>
    <numFmt numFmtId="168" formatCode="_(&quot;$&quot;* #,##0_);_(&quot;$&quot;* \(#,##0\);_(&quot;$&quot;* &quot;-&quot;??_);_(@_)"/>
    <numFmt numFmtId="169" formatCode="0.0%"/>
    <numFmt numFmtId="170" formatCode="_-* #,##0_-;\-* #,##0_-;_-* &quot;-&quot;??_-;_-@_-"/>
    <numFmt numFmtId="171" formatCode="&quot;$&quot;#,##0"/>
    <numFmt numFmtId="172" formatCode="&quot;$&quot;#,##0;[Red]&quot;$&quot;#,##0"/>
    <numFmt numFmtId="173" formatCode="mm/dd/yy;@"/>
    <numFmt numFmtId="174" formatCode="[$-409]d\-mmm\-yyyy;@"/>
  </numFmts>
  <fonts count="71">
    <font>
      <sz val="12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u/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name val="Times New Roman"/>
      <family val="1"/>
    </font>
    <font>
      <b/>
      <sz val="12"/>
      <color indexed="12"/>
      <name val="Times New Roman"/>
      <family val="1"/>
    </font>
    <font>
      <b/>
      <sz val="18"/>
      <name val="Times New Roman"/>
      <family val="1"/>
    </font>
    <font>
      <b/>
      <sz val="24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b/>
      <i/>
      <sz val="20"/>
      <name val="Times New Roman"/>
      <family val="1"/>
    </font>
    <font>
      <b/>
      <sz val="16"/>
      <color indexed="10"/>
      <name val="Times New Roman"/>
      <family val="1"/>
    </font>
    <font>
      <strike/>
      <sz val="12"/>
      <name val="Times New Roman"/>
      <family val="1"/>
    </font>
    <font>
      <sz val="12"/>
      <color indexed="9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u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/>
      <sz val="14"/>
      <name val="Times New Roman"/>
      <family val="1"/>
    </font>
    <font>
      <sz val="14"/>
      <name val="Times New Roman"/>
      <family val="1"/>
    </font>
    <font>
      <sz val="14"/>
      <color indexed="9"/>
      <name val="Times New Roman"/>
      <family val="1"/>
    </font>
    <font>
      <b/>
      <i/>
      <u/>
      <sz val="14"/>
      <name val="Times New Roman"/>
      <family val="1"/>
    </font>
    <font>
      <b/>
      <u val="doubleAccounting"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B0F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7030A0"/>
      <name val="Times New Roman"/>
      <family val="1"/>
    </font>
    <font>
      <b/>
      <i/>
      <sz val="12"/>
      <color rgb="FFFF9900"/>
      <name val="Times New Roman"/>
      <family val="1"/>
    </font>
    <font>
      <b/>
      <sz val="12"/>
      <color rgb="FFFF9900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009900"/>
      <name val="Times New Roman"/>
      <family val="1"/>
    </font>
    <font>
      <b/>
      <i/>
      <u/>
      <sz val="14"/>
      <color rgb="FFCC6600"/>
      <name val="Times New Roman"/>
      <family val="1"/>
    </font>
    <font>
      <b/>
      <i/>
      <sz val="12"/>
      <color rgb="FFCC6600"/>
      <name val="Times New Roman"/>
      <family val="1"/>
    </font>
    <font>
      <b/>
      <sz val="12"/>
      <color rgb="FFCC6600"/>
      <name val="Times New Roman"/>
      <family val="1"/>
    </font>
    <font>
      <b/>
      <sz val="12"/>
      <color rgb="FFC00000"/>
      <name val="Times New Roman"/>
      <family val="1"/>
    </font>
    <font>
      <b/>
      <i/>
      <u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6600"/>
      <name val="Times New Roman"/>
      <family val="1"/>
    </font>
    <font>
      <b/>
      <u/>
      <sz val="12"/>
      <color rgb="FF7030A0"/>
      <name val="Times New Roman"/>
      <family val="1"/>
    </font>
    <font>
      <b/>
      <i/>
      <sz val="11"/>
      <color rgb="FF0000FF"/>
      <name val="&amp;quot"/>
    </font>
    <font>
      <b/>
      <sz val="11"/>
      <color rgb="FF0000FF"/>
      <name val="&amp;quot"/>
    </font>
    <font>
      <b/>
      <sz val="11"/>
      <color rgb="FF4C4C4C"/>
      <name val="&amp;quot"/>
    </font>
    <font>
      <b/>
      <sz val="11"/>
      <color rgb="FF003596"/>
      <name val="&amp;quot"/>
    </font>
    <font>
      <b/>
      <sz val="12"/>
      <color rgb="FF4C4C4C"/>
      <name val="&amp;quot"/>
    </font>
    <font>
      <b/>
      <sz val="12"/>
      <color rgb="FF0070C0"/>
      <name val="Times New Roman"/>
      <family val="1"/>
    </font>
    <font>
      <b/>
      <i/>
      <u/>
      <sz val="14"/>
      <color rgb="FF008000"/>
      <name val="Times New Roman"/>
      <family val="1"/>
    </font>
    <font>
      <b/>
      <sz val="12"/>
      <color rgb="FF008000"/>
      <name val="Times New Roman"/>
      <family val="1"/>
    </font>
    <font>
      <b/>
      <sz val="13"/>
      <color rgb="FF008000"/>
      <name val="Times New Roman"/>
      <family val="1"/>
    </font>
    <font>
      <b/>
      <i/>
      <sz val="12"/>
      <color rgb="FF008000"/>
      <name val="Times New Roman"/>
      <family val="1"/>
    </font>
    <font>
      <b/>
      <sz val="14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FFA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0DAE4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28">
    <xf numFmtId="0" fontId="0" fillId="0" borderId="0" xfId="0"/>
    <xf numFmtId="164" fontId="2" fillId="0" borderId="0" xfId="0" applyNumberFormat="1" applyFont="1" applyAlignment="1" applyProtection="1">
      <alignment horizontal="centerContinuous"/>
    </xf>
    <xf numFmtId="164" fontId="3" fillId="0" borderId="0" xfId="0" applyNumberFormat="1" applyFont="1" applyProtection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Border="1"/>
    <xf numFmtId="3" fontId="0" fillId="0" borderId="0" xfId="0" applyNumberFormat="1"/>
    <xf numFmtId="3" fontId="10" fillId="0" borderId="0" xfId="0" quotePrefix="1" applyNumberFormat="1" applyFont="1"/>
    <xf numFmtId="170" fontId="11" fillId="0" borderId="0" xfId="1" applyNumberFormat="1" applyFont="1"/>
    <xf numFmtId="170" fontId="1" fillId="0" borderId="0" xfId="1" applyNumberFormat="1"/>
    <xf numFmtId="170" fontId="11" fillId="0" borderId="0" xfId="1" applyNumberFormat="1" applyFont="1" applyBorder="1"/>
    <xf numFmtId="170" fontId="1" fillId="0" borderId="0" xfId="1" applyNumberFormat="1" applyBorder="1"/>
    <xf numFmtId="170" fontId="12" fillId="0" borderId="0" xfId="1" applyNumberFormat="1" applyFont="1"/>
    <xf numFmtId="170" fontId="0" fillId="0" borderId="0" xfId="1" applyNumberFormat="1" applyFont="1"/>
    <xf numFmtId="164" fontId="7" fillId="0" borderId="0" xfId="0" applyNumberFormat="1" applyFont="1" applyAlignment="1" applyProtection="1">
      <alignment horizontal="center"/>
    </xf>
    <xf numFmtId="164" fontId="6" fillId="0" borderId="0" xfId="0" applyNumberFormat="1" applyFont="1" applyProtection="1"/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>
      <alignment horizontal="right"/>
    </xf>
    <xf numFmtId="164" fontId="6" fillId="0" borderId="0" xfId="0" applyNumberFormat="1" applyFont="1" applyAlignment="1" applyProtection="1">
      <alignment horizontal="left"/>
    </xf>
    <xf numFmtId="5" fontId="3" fillId="0" borderId="0" xfId="0" applyNumberFormat="1" applyFont="1" applyAlignment="1" applyProtection="1">
      <alignment horizontal="centerContinuous"/>
    </xf>
    <xf numFmtId="5" fontId="3" fillId="0" borderId="0" xfId="0" applyNumberFormat="1" applyFont="1" applyProtection="1"/>
    <xf numFmtId="167" fontId="13" fillId="0" borderId="0" xfId="0" applyNumberFormat="1" applyFont="1" applyProtection="1"/>
    <xf numFmtId="5" fontId="5" fillId="0" borderId="0" xfId="0" applyNumberFormat="1" applyFont="1" applyProtection="1"/>
    <xf numFmtId="164" fontId="6" fillId="0" borderId="0" xfId="0" applyNumberFormat="1" applyFont="1" applyAlignment="1" applyProtection="1">
      <alignment horizontal="centerContinuous"/>
    </xf>
    <xf numFmtId="0" fontId="6" fillId="0" borderId="0" xfId="0" applyFont="1" applyAlignment="1">
      <alignment horizontal="center"/>
    </xf>
    <xf numFmtId="164" fontId="16" fillId="0" borderId="0" xfId="0" applyNumberFormat="1" applyFont="1" applyAlignment="1" applyProtection="1">
      <alignment horizontal="right"/>
    </xf>
    <xf numFmtId="164" fontId="16" fillId="0" borderId="0" xfId="0" applyNumberFormat="1" applyFont="1" applyProtection="1"/>
    <xf numFmtId="166" fontId="6" fillId="0" borderId="0" xfId="0" applyNumberFormat="1" applyFont="1" applyProtection="1"/>
    <xf numFmtId="0" fontId="16" fillId="0" borderId="0" xfId="0" applyFont="1"/>
    <xf numFmtId="169" fontId="16" fillId="0" borderId="0" xfId="0" applyNumberFormat="1" applyFont="1"/>
    <xf numFmtId="0" fontId="6" fillId="0" borderId="0" xfId="0" applyFont="1" applyAlignment="1">
      <alignment horizontal="left"/>
    </xf>
    <xf numFmtId="10" fontId="15" fillId="0" borderId="0" xfId="0" applyNumberFormat="1" applyFont="1" applyProtection="1">
      <protection locked="0"/>
    </xf>
    <xf numFmtId="164" fontId="7" fillId="0" borderId="0" xfId="0" applyNumberFormat="1" applyFont="1" applyAlignment="1" applyProtection="1">
      <alignment horizontal="left"/>
    </xf>
    <xf numFmtId="164" fontId="7" fillId="0" borderId="0" xfId="0" applyNumberFormat="1" applyFont="1" applyProtection="1"/>
    <xf numFmtId="0" fontId="17" fillId="0" borderId="0" xfId="0" applyFont="1" applyAlignment="1" applyProtection="1">
      <alignment horizontal="left"/>
      <protection locked="0"/>
    </xf>
    <xf numFmtId="6" fontId="3" fillId="0" borderId="0" xfId="0" applyNumberFormat="1" applyFont="1" applyAlignment="1" applyProtection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19" fillId="3" borderId="7" xfId="0" applyFont="1" applyFill="1" applyBorder="1"/>
    <xf numFmtId="0" fontId="3" fillId="3" borderId="7" xfId="0" applyFont="1" applyFill="1" applyBorder="1"/>
    <xf numFmtId="164" fontId="19" fillId="3" borderId="8" xfId="0" applyNumberFormat="1" applyFont="1" applyFill="1" applyBorder="1" applyAlignment="1" applyProtection="1">
      <alignment horizontal="centerContinuous"/>
    </xf>
    <xf numFmtId="164" fontId="19" fillId="3" borderId="9" xfId="0" applyNumberFormat="1" applyFont="1" applyFill="1" applyBorder="1" applyAlignment="1" applyProtection="1">
      <alignment horizontal="centerContinuous"/>
    </xf>
    <xf numFmtId="6" fontId="19" fillId="3" borderId="9" xfId="0" applyNumberFormat="1" applyFont="1" applyFill="1" applyBorder="1" applyAlignment="1" applyProtection="1">
      <alignment horizontal="centerContinuous"/>
    </xf>
    <xf numFmtId="0" fontId="19" fillId="3" borderId="9" xfId="0" applyFont="1" applyFill="1" applyBorder="1"/>
    <xf numFmtId="164" fontId="19" fillId="3" borderId="10" xfId="0" applyNumberFormat="1" applyFont="1" applyFill="1" applyBorder="1" applyAlignment="1" applyProtection="1">
      <alignment horizontal="centerContinuous"/>
    </xf>
    <xf numFmtId="164" fontId="19" fillId="3" borderId="7" xfId="0" applyNumberFormat="1" applyFont="1" applyFill="1" applyBorder="1" applyAlignment="1" applyProtection="1">
      <alignment horizontal="center"/>
    </xf>
    <xf numFmtId="6" fontId="19" fillId="3" borderId="7" xfId="0" applyNumberFormat="1" applyFont="1" applyFill="1" applyBorder="1" applyAlignment="1" applyProtection="1">
      <alignment horizontal="center"/>
    </xf>
    <xf numFmtId="164" fontId="19" fillId="3" borderId="7" xfId="0" applyNumberFormat="1" applyFont="1" applyFill="1" applyBorder="1" applyAlignment="1" applyProtection="1">
      <alignment horizontal="centerContinuous"/>
    </xf>
    <xf numFmtId="0" fontId="20" fillId="0" borderId="0" xfId="0" applyFont="1"/>
    <xf numFmtId="0" fontId="18" fillId="0" borderId="0" xfId="0" applyFont="1"/>
    <xf numFmtId="164" fontId="21" fillId="0" borderId="0" xfId="0" applyNumberFormat="1" applyFont="1" applyAlignment="1" applyProtection="1">
      <alignment horizontal="centerContinuous"/>
    </xf>
    <xf numFmtId="0" fontId="6" fillId="2" borderId="0" xfId="0" applyFont="1" applyFill="1" applyBorder="1"/>
    <xf numFmtId="5" fontId="6" fillId="0" borderId="0" xfId="0" applyNumberFormat="1" applyFont="1" applyAlignment="1" applyProtection="1">
      <alignment horizontal="centerContinuous"/>
    </xf>
    <xf numFmtId="6" fontId="6" fillId="0" borderId="0" xfId="0" applyNumberFormat="1" applyFont="1" applyAlignment="1" applyProtection="1">
      <alignment horizontal="center"/>
    </xf>
    <xf numFmtId="5" fontId="6" fillId="0" borderId="0" xfId="0" applyNumberFormat="1" applyFont="1" applyProtection="1"/>
    <xf numFmtId="0" fontId="6" fillId="0" borderId="0" xfId="0" applyFont="1" applyAlignment="1">
      <alignment horizontal="right"/>
    </xf>
    <xf numFmtId="6" fontId="6" fillId="0" borderId="0" xfId="0" applyNumberFormat="1" applyFont="1" applyProtection="1"/>
    <xf numFmtId="165" fontId="6" fillId="0" borderId="0" xfId="0" applyNumberFormat="1" applyFont="1" applyProtection="1"/>
    <xf numFmtId="6" fontId="6" fillId="0" borderId="0" xfId="0" applyNumberFormat="1" applyFont="1" applyAlignment="1" applyProtection="1">
      <alignment horizontal="left"/>
    </xf>
    <xf numFmtId="164" fontId="16" fillId="0" borderId="0" xfId="0" applyNumberFormat="1" applyFont="1" applyAlignment="1" applyProtection="1">
      <alignment horizontal="left"/>
    </xf>
    <xf numFmtId="164" fontId="6" fillId="0" borderId="0" xfId="0" applyNumberFormat="1" applyFont="1" applyAlignment="1" applyProtection="1">
      <alignment wrapText="1"/>
    </xf>
    <xf numFmtId="0" fontId="6" fillId="0" borderId="0" xfId="0" applyFont="1" applyAlignment="1">
      <alignment wrapText="1"/>
    </xf>
    <xf numFmtId="14" fontId="0" fillId="0" borderId="0" xfId="0" applyNumberFormat="1"/>
    <xf numFmtId="0" fontId="24" fillId="0" borderId="0" xfId="0" applyFont="1"/>
    <xf numFmtId="14" fontId="0" fillId="0" borderId="0" xfId="0" applyNumberFormat="1" applyAlignment="1">
      <alignment horizontal="left"/>
    </xf>
    <xf numFmtId="0" fontId="25" fillId="0" borderId="0" xfId="0" applyFont="1"/>
    <xf numFmtId="170" fontId="1" fillId="0" borderId="0" xfId="1" applyNumberFormat="1" applyFont="1"/>
    <xf numFmtId="170" fontId="1" fillId="0" borderId="0" xfId="1" quotePrefix="1" applyNumberFormat="1" applyFont="1"/>
    <xf numFmtId="0" fontId="26" fillId="0" borderId="0" xfId="0" applyFont="1"/>
    <xf numFmtId="0" fontId="27" fillId="0" borderId="0" xfId="0" applyFont="1"/>
    <xf numFmtId="169" fontId="10" fillId="0" borderId="0" xfId="0" quotePrefix="1" applyNumberFormat="1" applyFont="1" applyAlignment="1">
      <alignment horizontal="center"/>
    </xf>
    <xf numFmtId="0" fontId="28" fillId="0" borderId="0" xfId="0" applyFont="1"/>
    <xf numFmtId="170" fontId="11" fillId="0" borderId="0" xfId="1" applyNumberFormat="1" applyFont="1" applyBorder="1" applyAlignment="1">
      <alignment horizontal="center"/>
    </xf>
    <xf numFmtId="17" fontId="0" fillId="0" borderId="0" xfId="0" applyNumberFormat="1" applyAlignment="1">
      <alignment horizontal="left"/>
    </xf>
    <xf numFmtId="14" fontId="0" fillId="0" borderId="0" xfId="0" quotePrefix="1" applyNumberFormat="1"/>
    <xf numFmtId="164" fontId="7" fillId="0" borderId="0" xfId="0" applyNumberFormat="1" applyFont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19" fillId="2" borderId="0" xfId="0" applyFont="1" applyFill="1" applyBorder="1"/>
    <xf numFmtId="0" fontId="23" fillId="0" borderId="0" xfId="0" applyFont="1" applyFill="1" applyBorder="1" applyAlignment="1">
      <alignment horizontal="left"/>
    </xf>
    <xf numFmtId="10" fontId="6" fillId="0" borderId="0" xfId="0" applyNumberFormat="1" applyFont="1"/>
    <xf numFmtId="164" fontId="23" fillId="0" borderId="0" xfId="0" applyNumberFormat="1" applyFont="1" applyFill="1" applyBorder="1" applyAlignment="1" applyProtection="1">
      <alignment horizontal="centerContinuous"/>
    </xf>
    <xf numFmtId="164" fontId="6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6" fillId="2" borderId="0" xfId="0" applyNumberFormat="1" applyFont="1" applyFill="1" applyAlignment="1" applyProtection="1">
      <alignment wrapText="1"/>
    </xf>
    <xf numFmtId="168" fontId="29" fillId="0" borderId="0" xfId="2" applyNumberFormat="1" applyFont="1"/>
    <xf numFmtId="10" fontId="6" fillId="2" borderId="0" xfId="0" applyNumberFormat="1" applyFont="1" applyFill="1" applyProtection="1"/>
    <xf numFmtId="0" fontId="6" fillId="0" borderId="0" xfId="0" applyFont="1" applyAlignment="1" applyProtection="1">
      <alignment horizontal="right"/>
      <protection locked="0"/>
    </xf>
    <xf numFmtId="164" fontId="16" fillId="0" borderId="0" xfId="0" applyNumberFormat="1" applyFont="1" applyAlignment="1" applyProtection="1">
      <alignment horizontal="centerContinuous"/>
    </xf>
    <xf numFmtId="165" fontId="24" fillId="0" borderId="0" xfId="0" applyNumberFormat="1" applyFont="1" applyBorder="1" applyProtection="1"/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165" fontId="24" fillId="0" borderId="0" xfId="0" applyNumberFormat="1" applyFont="1" applyProtection="1"/>
    <xf numFmtId="0" fontId="24" fillId="0" borderId="0" xfId="0" applyFont="1" applyProtection="1">
      <protection locked="0"/>
    </xf>
    <xf numFmtId="14" fontId="31" fillId="0" borderId="0" xfId="0" applyNumberFormat="1" applyFont="1"/>
    <xf numFmtId="0" fontId="3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0" fontId="3" fillId="2" borderId="0" xfId="0" applyNumberFormat="1" applyFont="1" applyFill="1" applyProtection="1"/>
    <xf numFmtId="0" fontId="3" fillId="0" borderId="0" xfId="0" applyFont="1" applyAlignment="1">
      <alignment horizontal="left"/>
    </xf>
    <xf numFmtId="0" fontId="0" fillId="0" borderId="0" xfId="0" applyAlignment="1"/>
    <xf numFmtId="0" fontId="18" fillId="0" borderId="0" xfId="0" applyFont="1" applyAlignment="1"/>
    <xf numFmtId="0" fontId="2" fillId="0" borderId="0" xfId="0" applyFont="1"/>
    <xf numFmtId="0" fontId="32" fillId="0" borderId="0" xfId="0" applyFont="1"/>
    <xf numFmtId="0" fontId="33" fillId="0" borderId="0" xfId="0" applyFont="1"/>
    <xf numFmtId="164" fontId="24" fillId="0" borderId="0" xfId="0" applyNumberFormat="1" applyFont="1" applyProtection="1"/>
    <xf numFmtId="10" fontId="0" fillId="0" borderId="0" xfId="0" applyNumberFormat="1"/>
    <xf numFmtId="0" fontId="3" fillId="0" borderId="11" xfId="0" applyFont="1" applyBorder="1"/>
    <xf numFmtId="169" fontId="0" fillId="0" borderId="11" xfId="0" applyNumberFormat="1" applyBorder="1"/>
    <xf numFmtId="169" fontId="24" fillId="0" borderId="11" xfId="0" applyNumberFormat="1" applyFont="1" applyBorder="1"/>
    <xf numFmtId="14" fontId="3" fillId="0" borderId="0" xfId="0" applyNumberFormat="1" applyFont="1" applyAlignment="1" applyProtection="1">
      <alignment horizontal="left"/>
    </xf>
    <xf numFmtId="10" fontId="3" fillId="0" borderId="0" xfId="0" applyNumberFormat="1" applyFont="1" applyProtection="1"/>
    <xf numFmtId="173" fontId="3" fillId="0" borderId="0" xfId="0" applyNumberFormat="1" applyFont="1"/>
    <xf numFmtId="164" fontId="3" fillId="0" borderId="0" xfId="0" applyNumberFormat="1" applyFont="1"/>
    <xf numFmtId="164" fontId="34" fillId="0" borderId="0" xfId="0" applyNumberFormat="1" applyFont="1" applyProtection="1"/>
    <xf numFmtId="0" fontId="34" fillId="0" borderId="0" xfId="0" applyFont="1"/>
    <xf numFmtId="166" fontId="24" fillId="0" borderId="0" xfId="0" applyNumberFormat="1" applyFont="1" applyProtection="1"/>
    <xf numFmtId="167" fontId="24" fillId="6" borderId="1" xfId="0" applyNumberFormat="1" applyFont="1" applyFill="1" applyBorder="1" applyProtection="1"/>
    <xf numFmtId="167" fontId="24" fillId="6" borderId="3" xfId="0" applyNumberFormat="1" applyFont="1" applyFill="1" applyBorder="1" applyProtection="1"/>
    <xf numFmtId="174" fontId="3" fillId="0" borderId="0" xfId="0" applyNumberFormat="1" applyFont="1"/>
    <xf numFmtId="164" fontId="3" fillId="0" borderId="0" xfId="0" applyNumberFormat="1" applyFont="1" applyAlignment="1" applyProtection="1">
      <alignment horizontal="left"/>
    </xf>
    <xf numFmtId="171" fontId="3" fillId="0" borderId="0" xfId="0" applyNumberFormat="1" applyFont="1"/>
    <xf numFmtId="164" fontId="30" fillId="0" borderId="0" xfId="0" applyNumberFormat="1" applyFont="1" applyAlignment="1" applyProtection="1">
      <alignment horizontal="left"/>
    </xf>
    <xf numFmtId="0" fontId="35" fillId="0" borderId="0" xfId="0" applyFont="1"/>
    <xf numFmtId="0" fontId="30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left"/>
    </xf>
    <xf numFmtId="10" fontId="36" fillId="0" borderId="0" xfId="0" applyNumberFormat="1" applyFont="1" applyProtection="1">
      <protection locked="0"/>
    </xf>
    <xf numFmtId="10" fontId="36" fillId="0" borderId="0" xfId="0" applyNumberFormat="1" applyFont="1" applyProtection="1"/>
    <xf numFmtId="0" fontId="37" fillId="0" borderId="0" xfId="0" applyFont="1"/>
    <xf numFmtId="0" fontId="30" fillId="0" borderId="0" xfId="0" applyFont="1" applyAlignment="1">
      <alignment horizontal="centerContinuous"/>
    </xf>
    <xf numFmtId="0" fontId="30" fillId="0" borderId="0" xfId="0" applyFont="1"/>
    <xf numFmtId="0" fontId="2" fillId="0" borderId="0" xfId="0" applyFont="1" applyAlignment="1">
      <alignment horizontal="center"/>
    </xf>
    <xf numFmtId="37" fontId="36" fillId="0" borderId="0" xfId="0" applyNumberFormat="1" applyFont="1" applyProtection="1"/>
    <xf numFmtId="10" fontId="2" fillId="0" borderId="0" xfId="0" applyNumberFormat="1" applyFont="1" applyProtection="1"/>
    <xf numFmtId="10" fontId="36" fillId="0" borderId="0" xfId="0" applyNumberFormat="1" applyFont="1" applyAlignment="1" applyProtection="1">
      <alignment horizontal="center"/>
    </xf>
    <xf numFmtId="10" fontId="36" fillId="0" borderId="0" xfId="0" applyNumberFormat="1" applyFont="1"/>
    <xf numFmtId="0" fontId="42" fillId="0" borderId="0" xfId="0" applyFont="1" applyProtection="1">
      <protection locked="0"/>
    </xf>
    <xf numFmtId="166" fontId="43" fillId="0" borderId="0" xfId="0" applyNumberFormat="1" applyFont="1" applyProtection="1"/>
    <xf numFmtId="0" fontId="42" fillId="0" borderId="0" xfId="0" applyFont="1"/>
    <xf numFmtId="164" fontId="44" fillId="0" borderId="0" xfId="0" applyNumberFormat="1" applyFont="1" applyAlignment="1" applyProtection="1">
      <alignment horizontal="left"/>
    </xf>
    <xf numFmtId="0" fontId="43" fillId="0" borderId="0" xfId="0" applyFont="1"/>
    <xf numFmtId="167" fontId="6" fillId="6" borderId="1" xfId="1" applyNumberFormat="1" applyFont="1" applyFill="1" applyBorder="1" applyProtection="1"/>
    <xf numFmtId="167" fontId="6" fillId="6" borderId="0" xfId="1" applyNumberFormat="1" applyFont="1" applyFill="1" applyBorder="1" applyProtection="1"/>
    <xf numFmtId="167" fontId="6" fillId="6" borderId="2" xfId="1" applyNumberFormat="1" applyFont="1" applyFill="1" applyBorder="1" applyProtection="1"/>
    <xf numFmtId="167" fontId="6" fillId="7" borderId="1" xfId="1" applyNumberFormat="1" applyFont="1" applyFill="1" applyBorder="1" applyProtection="1"/>
    <xf numFmtId="167" fontId="6" fillId="7" borderId="0" xfId="1" applyNumberFormat="1" applyFont="1" applyFill="1" applyBorder="1" applyProtection="1"/>
    <xf numFmtId="167" fontId="6" fillId="7" borderId="2" xfId="1" applyNumberFormat="1" applyFont="1" applyFill="1" applyBorder="1" applyProtection="1"/>
    <xf numFmtId="167" fontId="6" fillId="6" borderId="12" xfId="1" applyNumberFormat="1" applyFont="1" applyFill="1" applyBorder="1" applyProtection="1"/>
    <xf numFmtId="167" fontId="6" fillId="6" borderId="13" xfId="1" applyNumberFormat="1" applyFont="1" applyFill="1" applyBorder="1" applyProtection="1"/>
    <xf numFmtId="167" fontId="6" fillId="6" borderId="14" xfId="1" applyNumberFormat="1" applyFont="1" applyFill="1" applyBorder="1" applyProtection="1"/>
    <xf numFmtId="164" fontId="45" fillId="0" borderId="0" xfId="0" applyNumberFormat="1" applyFont="1" applyProtection="1"/>
    <xf numFmtId="164" fontId="46" fillId="0" borderId="0" xfId="0" applyNumberFormat="1" applyFont="1" applyAlignment="1" applyProtection="1">
      <alignment horizontal="centerContinuous"/>
    </xf>
    <xf numFmtId="166" fontId="47" fillId="0" borderId="0" xfId="0" applyNumberFormat="1" applyFont="1" applyProtection="1"/>
    <xf numFmtId="164" fontId="47" fillId="0" borderId="0" xfId="0" applyNumberFormat="1" applyFont="1" applyAlignment="1" applyProtection="1">
      <alignment horizontal="centerContinuous"/>
    </xf>
    <xf numFmtId="0" fontId="46" fillId="0" borderId="0" xfId="0" applyFont="1"/>
    <xf numFmtId="169" fontId="46" fillId="0" borderId="0" xfId="0" applyNumberFormat="1" applyFont="1"/>
    <xf numFmtId="0" fontId="47" fillId="0" borderId="0" xfId="0" applyFont="1"/>
    <xf numFmtId="166" fontId="48" fillId="0" borderId="0" xfId="0" applyNumberFormat="1" applyFont="1" applyProtection="1"/>
    <xf numFmtId="0" fontId="48" fillId="0" borderId="0" xfId="0" applyFont="1"/>
    <xf numFmtId="0" fontId="7" fillId="0" borderId="0" xfId="0" applyFont="1"/>
    <xf numFmtId="0" fontId="49" fillId="0" borderId="0" xfId="0" applyFont="1" applyAlignment="1" applyProtection="1">
      <alignment horizontal="left"/>
      <protection locked="0"/>
    </xf>
    <xf numFmtId="0" fontId="49" fillId="0" borderId="0" xfId="0" applyFont="1" applyProtection="1">
      <protection locked="0"/>
    </xf>
    <xf numFmtId="165" fontId="49" fillId="0" borderId="0" xfId="0" applyNumberFormat="1" applyFont="1" applyProtection="1"/>
    <xf numFmtId="10" fontId="49" fillId="0" borderId="0" xfId="4" applyNumberFormat="1" applyFont="1"/>
    <xf numFmtId="10" fontId="49" fillId="2" borderId="0" xfId="0" applyNumberFormat="1" applyFont="1" applyFill="1" applyProtection="1"/>
    <xf numFmtId="171" fontId="49" fillId="0" borderId="0" xfId="0" applyNumberFormat="1" applyFont="1"/>
    <xf numFmtId="0" fontId="49" fillId="0" borderId="0" xfId="0" applyNumberFormat="1" applyFont="1" applyProtection="1">
      <protection locked="0"/>
    </xf>
    <xf numFmtId="172" fontId="49" fillId="0" borderId="0" xfId="0" applyNumberFormat="1" applyFont="1" applyProtection="1"/>
    <xf numFmtId="171" fontId="49" fillId="2" borderId="0" xfId="0" applyNumberFormat="1" applyFont="1" applyFill="1" applyProtection="1"/>
    <xf numFmtId="166" fontId="50" fillId="0" borderId="0" xfId="0" applyNumberFormat="1" applyFont="1" applyProtection="1"/>
    <xf numFmtId="164" fontId="52" fillId="0" borderId="0" xfId="0" applyNumberFormat="1" applyFont="1" applyAlignment="1" applyProtection="1">
      <alignment horizontal="centerContinuous"/>
    </xf>
    <xf numFmtId="164" fontId="53" fillId="0" borderId="0" xfId="0" applyNumberFormat="1" applyFont="1" applyAlignment="1" applyProtection="1">
      <alignment horizontal="centerContinuous"/>
    </xf>
    <xf numFmtId="164" fontId="51" fillId="0" borderId="0" xfId="0" applyNumberFormat="1" applyFont="1" applyAlignment="1" applyProtection="1">
      <alignment horizontal="centerContinuous"/>
    </xf>
    <xf numFmtId="166" fontId="52" fillId="0" borderId="0" xfId="0" applyNumberFormat="1" applyFont="1" applyProtection="1"/>
    <xf numFmtId="167" fontId="6" fillId="8" borderId="0" xfId="1" applyNumberFormat="1" applyFont="1" applyFill="1" applyBorder="1"/>
    <xf numFmtId="167" fontId="6" fillId="7" borderId="0" xfId="0" applyNumberFormat="1" applyFont="1" applyFill="1" applyBorder="1"/>
    <xf numFmtId="167" fontId="6" fillId="9" borderId="0" xfId="0" applyNumberFormat="1" applyFont="1" applyFill="1" applyBorder="1"/>
    <xf numFmtId="169" fontId="7" fillId="8" borderId="1" xfId="4" applyNumberFormat="1" applyFont="1" applyFill="1" applyBorder="1"/>
    <xf numFmtId="169" fontId="7" fillId="8" borderId="2" xfId="4" applyNumberFormat="1" applyFont="1" applyFill="1" applyBorder="1"/>
    <xf numFmtId="169" fontId="7" fillId="6" borderId="1" xfId="4" applyNumberFormat="1" applyFont="1" applyFill="1" applyBorder="1"/>
    <xf numFmtId="169" fontId="7" fillId="6" borderId="2" xfId="4" applyNumberFormat="1" applyFont="1" applyFill="1" applyBorder="1"/>
    <xf numFmtId="167" fontId="6" fillId="7" borderId="1" xfId="0" applyNumberFormat="1" applyFont="1" applyFill="1" applyBorder="1" applyProtection="1"/>
    <xf numFmtId="167" fontId="6" fillId="7" borderId="0" xfId="0" applyNumberFormat="1" applyFont="1" applyFill="1" applyBorder="1" applyProtection="1"/>
    <xf numFmtId="167" fontId="6" fillId="7" borderId="2" xfId="0" applyNumberFormat="1" applyFont="1" applyFill="1" applyBorder="1" applyProtection="1"/>
    <xf numFmtId="167" fontId="24" fillId="7" borderId="1" xfId="0" applyNumberFormat="1" applyFont="1" applyFill="1" applyBorder="1" applyProtection="1"/>
    <xf numFmtId="167" fontId="24" fillId="7" borderId="0" xfId="0" applyNumberFormat="1" applyFont="1" applyFill="1" applyBorder="1" applyProtection="1"/>
    <xf numFmtId="167" fontId="24" fillId="7" borderId="2" xfId="0" applyNumberFormat="1" applyFont="1" applyFill="1" applyBorder="1" applyProtection="1"/>
    <xf numFmtId="167" fontId="24" fillId="7" borderId="2" xfId="0" applyNumberFormat="1" applyFont="1" applyFill="1" applyBorder="1"/>
    <xf numFmtId="167" fontId="24" fillId="7" borderId="13" xfId="0" applyNumberFormat="1" applyFont="1" applyFill="1" applyBorder="1" applyProtection="1"/>
    <xf numFmtId="167" fontId="24" fillId="7" borderId="14" xfId="0" applyNumberFormat="1" applyFont="1" applyFill="1" applyBorder="1" applyProtection="1"/>
    <xf numFmtId="167" fontId="24" fillId="7" borderId="4" xfId="0" applyNumberFormat="1" applyFont="1" applyFill="1" applyBorder="1" applyProtection="1"/>
    <xf numFmtId="167" fontId="24" fillId="7" borderId="5" xfId="0" applyNumberFormat="1" applyFont="1" applyFill="1" applyBorder="1" applyProtection="1"/>
    <xf numFmtId="167" fontId="6" fillId="7" borderId="3" xfId="0" applyNumberFormat="1" applyFont="1" applyFill="1" applyBorder="1" applyProtection="1"/>
    <xf numFmtId="167" fontId="6" fillId="7" borderId="4" xfId="0" applyNumberFormat="1" applyFont="1" applyFill="1" applyBorder="1" applyProtection="1"/>
    <xf numFmtId="167" fontId="6" fillId="7" borderId="5" xfId="0" applyNumberFormat="1" applyFont="1" applyFill="1" applyBorder="1" applyProtection="1"/>
    <xf numFmtId="0" fontId="6" fillId="7" borderId="3" xfId="0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167" fontId="6" fillId="7" borderId="1" xfId="0" applyNumberFormat="1" applyFont="1" applyFill="1" applyBorder="1"/>
    <xf numFmtId="167" fontId="6" fillId="7" borderId="2" xfId="0" applyNumberFormat="1" applyFont="1" applyFill="1" applyBorder="1"/>
    <xf numFmtId="167" fontId="3" fillId="6" borderId="1" xfId="1" applyNumberFormat="1" applyFont="1" applyFill="1" applyBorder="1" applyProtection="1"/>
    <xf numFmtId="167" fontId="44" fillId="6" borderId="1" xfId="1" applyNumberFormat="1" applyFont="1" applyFill="1" applyBorder="1" applyProtection="1"/>
    <xf numFmtId="167" fontId="44" fillId="6" borderId="2" xfId="1" applyNumberFormat="1" applyFont="1" applyFill="1" applyBorder="1" applyProtection="1"/>
    <xf numFmtId="167" fontId="6" fillId="8" borderId="1" xfId="1" applyNumberFormat="1" applyFont="1" applyFill="1" applyBorder="1" applyProtection="1"/>
    <xf numFmtId="167" fontId="6" fillId="8" borderId="0" xfId="1" applyNumberFormat="1" applyFont="1" applyFill="1" applyBorder="1" applyProtection="1"/>
    <xf numFmtId="167" fontId="6" fillId="8" borderId="2" xfId="1" applyNumberFormat="1" applyFont="1" applyFill="1" applyBorder="1" applyProtection="1"/>
    <xf numFmtId="167" fontId="6" fillId="7" borderId="15" xfId="0" applyNumberFormat="1" applyFont="1" applyFill="1" applyBorder="1" applyProtection="1"/>
    <xf numFmtId="167" fontId="6" fillId="9" borderId="1" xfId="1" applyNumberFormat="1" applyFont="1" applyFill="1" applyBorder="1" applyProtection="1"/>
    <xf numFmtId="167" fontId="6" fillId="9" borderId="0" xfId="1" applyNumberFormat="1" applyFont="1" applyFill="1" applyBorder="1" applyProtection="1"/>
    <xf numFmtId="167" fontId="6" fillId="9" borderId="2" xfId="1" applyNumberFormat="1" applyFont="1" applyFill="1" applyBorder="1" applyProtection="1"/>
    <xf numFmtId="0" fontId="3" fillId="9" borderId="0" xfId="0" applyFont="1" applyFill="1"/>
    <xf numFmtId="0" fontId="6" fillId="9" borderId="0" xfId="0" applyFont="1" applyFill="1"/>
    <xf numFmtId="164" fontId="3" fillId="9" borderId="0" xfId="0" applyNumberFormat="1" applyFont="1" applyFill="1" applyProtection="1"/>
    <xf numFmtId="164" fontId="6" fillId="9" borderId="0" xfId="0" applyNumberFormat="1" applyFont="1" applyFill="1" applyProtection="1"/>
    <xf numFmtId="167" fontId="6" fillId="6" borderId="1" xfId="1" applyNumberFormat="1" applyFont="1" applyFill="1" applyBorder="1"/>
    <xf numFmtId="167" fontId="6" fillId="6" borderId="12" xfId="1" applyNumberFormat="1" applyFont="1" applyFill="1" applyBorder="1"/>
    <xf numFmtId="167" fontId="6" fillId="6" borderId="0" xfId="1" applyNumberFormat="1" applyFont="1" applyFill="1" applyBorder="1"/>
    <xf numFmtId="167" fontId="54" fillId="7" borderId="0" xfId="0" applyNumberFormat="1" applyFont="1" applyFill="1" applyBorder="1"/>
    <xf numFmtId="167" fontId="44" fillId="6" borderId="0" xfId="1" applyNumberFormat="1" applyFont="1" applyFill="1" applyBorder="1" applyProtection="1"/>
    <xf numFmtId="167" fontId="44" fillId="7" borderId="1" xfId="0" applyNumberFormat="1" applyFont="1" applyFill="1" applyBorder="1" applyProtection="1"/>
    <xf numFmtId="167" fontId="44" fillId="7" borderId="15" xfId="0" applyNumberFormat="1" applyFont="1" applyFill="1" applyBorder="1" applyProtection="1"/>
    <xf numFmtId="167" fontId="48" fillId="6" borderId="1" xfId="1" applyNumberFormat="1" applyFont="1" applyFill="1" applyBorder="1" applyProtection="1"/>
    <xf numFmtId="167" fontId="48" fillId="6" borderId="0" xfId="1" applyNumberFormat="1" applyFont="1" applyFill="1" applyBorder="1" applyProtection="1"/>
    <xf numFmtId="167" fontId="48" fillId="6" borderId="2" xfId="1" applyNumberFormat="1" applyFont="1" applyFill="1" applyBorder="1" applyProtection="1"/>
    <xf numFmtId="166" fontId="7" fillId="0" borderId="0" xfId="0" applyNumberFormat="1" applyFont="1" applyAlignment="1" applyProtection="1">
      <alignment horizontal="center"/>
    </xf>
    <xf numFmtId="41" fontId="6" fillId="6" borderId="2" xfId="1" applyNumberFormat="1" applyFont="1" applyFill="1" applyBorder="1" applyProtection="1"/>
    <xf numFmtId="164" fontId="3" fillId="0" borderId="0" xfId="0" applyNumberFormat="1" applyFont="1" applyAlignment="1" applyProtection="1">
      <alignment horizontal="right"/>
    </xf>
    <xf numFmtId="169" fontId="16" fillId="0" borderId="0" xfId="0" applyNumberFormat="1" applyFont="1" applyAlignment="1">
      <alignment horizontal="right"/>
    </xf>
    <xf numFmtId="169" fontId="55" fillId="0" borderId="0" xfId="0" applyNumberFormat="1" applyFont="1"/>
    <xf numFmtId="0" fontId="55" fillId="0" borderId="0" xfId="0" applyFont="1"/>
    <xf numFmtId="0" fontId="56" fillId="0" borderId="0" xfId="0" applyFont="1"/>
    <xf numFmtId="166" fontId="56" fillId="0" borderId="0" xfId="0" applyNumberFormat="1" applyFont="1" applyProtection="1"/>
    <xf numFmtId="167" fontId="44" fillId="7" borderId="16" xfId="0" applyNumberFormat="1" applyFont="1" applyFill="1" applyBorder="1" applyProtection="1"/>
    <xf numFmtId="167" fontId="44" fillId="7" borderId="0" xfId="0" applyNumberFormat="1" applyFont="1" applyFill="1" applyBorder="1" applyProtection="1"/>
    <xf numFmtId="167" fontId="44" fillId="7" borderId="2" xfId="0" applyNumberFormat="1" applyFont="1" applyFill="1" applyBorder="1" applyProtection="1"/>
    <xf numFmtId="166" fontId="57" fillId="0" borderId="0" xfId="0" applyNumberFormat="1" applyFont="1" applyProtection="1"/>
    <xf numFmtId="167" fontId="44" fillId="9" borderId="2" xfId="0" applyNumberFormat="1" applyFont="1" applyFill="1" applyBorder="1" applyProtection="1"/>
    <xf numFmtId="167" fontId="3" fillId="9" borderId="0" xfId="0" applyNumberFormat="1" applyFont="1" applyFill="1"/>
    <xf numFmtId="6" fontId="7" fillId="8" borderId="17" xfId="0" applyNumberFormat="1" applyFont="1" applyFill="1" applyBorder="1" applyAlignment="1" applyProtection="1">
      <alignment horizontal="centerContinuous" wrapText="1"/>
    </xf>
    <xf numFmtId="164" fontId="7" fillId="8" borderId="18" xfId="0" applyNumberFormat="1" applyFont="1" applyFill="1" applyBorder="1" applyAlignment="1" applyProtection="1">
      <alignment wrapText="1"/>
    </xf>
    <xf numFmtId="164" fontId="7" fillId="8" borderId="19" xfId="0" applyNumberFormat="1" applyFont="1" applyFill="1" applyBorder="1" applyAlignment="1" applyProtection="1">
      <alignment horizontal="center" wrapText="1"/>
    </xf>
    <xf numFmtId="6" fontId="6" fillId="8" borderId="1" xfId="0" applyNumberFormat="1" applyFont="1" applyFill="1" applyBorder="1" applyProtection="1"/>
    <xf numFmtId="6" fontId="6" fillId="8" borderId="0" xfId="0" applyNumberFormat="1" applyFont="1" applyFill="1" applyBorder="1" applyProtection="1"/>
    <xf numFmtId="164" fontId="6" fillId="8" borderId="2" xfId="0" applyNumberFormat="1" applyFont="1" applyFill="1" applyBorder="1" applyProtection="1"/>
    <xf numFmtId="167" fontId="6" fillId="8" borderId="1" xfId="1" applyNumberFormat="1" applyFont="1" applyFill="1" applyBorder="1"/>
    <xf numFmtId="167" fontId="6" fillId="8" borderId="2" xfId="0" applyNumberFormat="1" applyFont="1" applyFill="1" applyBorder="1" applyProtection="1"/>
    <xf numFmtId="167" fontId="6" fillId="8" borderId="1" xfId="1" applyNumberFormat="1" applyFont="1" applyFill="1" applyBorder="1" applyProtection="1">
      <protection locked="0"/>
    </xf>
    <xf numFmtId="167" fontId="6" fillId="8" borderId="0" xfId="1" applyNumberFormat="1" applyFont="1" applyFill="1" applyBorder="1" applyProtection="1">
      <protection locked="0"/>
    </xf>
    <xf numFmtId="167" fontId="3" fillId="8" borderId="1" xfId="1" applyNumberFormat="1" applyFont="1" applyFill="1" applyBorder="1" applyProtection="1"/>
    <xf numFmtId="167" fontId="44" fillId="8" borderId="1" xfId="1" applyNumberFormat="1" applyFont="1" applyFill="1" applyBorder="1" applyProtection="1"/>
    <xf numFmtId="167" fontId="44" fillId="8" borderId="0" xfId="1" applyNumberFormat="1" applyFont="1" applyFill="1" applyBorder="1" applyProtection="1"/>
    <xf numFmtId="167" fontId="44" fillId="8" borderId="2" xfId="1" applyNumberFormat="1" applyFont="1" applyFill="1" applyBorder="1" applyProtection="1"/>
    <xf numFmtId="167" fontId="48" fillId="8" borderId="1" xfId="1" applyNumberFormat="1" applyFont="1" applyFill="1" applyBorder="1" applyProtection="1"/>
    <xf numFmtId="167" fontId="48" fillId="8" borderId="0" xfId="1" applyNumberFormat="1" applyFont="1" applyFill="1" applyBorder="1" applyProtection="1"/>
    <xf numFmtId="167" fontId="48" fillId="8" borderId="2" xfId="1" applyNumberFormat="1" applyFont="1" applyFill="1" applyBorder="1" applyProtection="1"/>
    <xf numFmtId="167" fontId="6" fillId="8" borderId="12" xfId="1" applyNumberFormat="1" applyFont="1" applyFill="1" applyBorder="1" applyProtection="1"/>
    <xf numFmtId="167" fontId="6" fillId="8" borderId="13" xfId="1" applyNumberFormat="1" applyFont="1" applyFill="1" applyBorder="1" applyProtection="1"/>
    <xf numFmtId="167" fontId="6" fillId="8" borderId="14" xfId="1" applyNumberFormat="1" applyFont="1" applyFill="1" applyBorder="1" applyProtection="1"/>
    <xf numFmtId="167" fontId="6" fillId="8" borderId="2" xfId="0" applyNumberFormat="1" applyFont="1" applyFill="1" applyBorder="1"/>
    <xf numFmtId="167" fontId="6" fillId="8" borderId="14" xfId="0" applyNumberFormat="1" applyFont="1" applyFill="1" applyBorder="1" applyProtection="1"/>
    <xf numFmtId="167" fontId="6" fillId="8" borderId="1" xfId="1" applyNumberFormat="1" applyFont="1" applyFill="1" applyBorder="1" applyAlignment="1" applyProtection="1">
      <alignment horizontal="left"/>
    </xf>
    <xf numFmtId="167" fontId="6" fillId="8" borderId="0" xfId="1" applyNumberFormat="1" applyFont="1" applyFill="1" applyBorder="1" applyAlignment="1" applyProtection="1">
      <alignment horizontal="left"/>
    </xf>
    <xf numFmtId="167" fontId="6" fillId="8" borderId="0" xfId="0" applyNumberFormat="1" applyFont="1" applyFill="1" applyBorder="1"/>
    <xf numFmtId="167" fontId="6" fillId="8" borderId="5" xfId="0" applyNumberFormat="1" applyFont="1" applyFill="1" applyBorder="1" applyProtection="1"/>
    <xf numFmtId="167" fontId="6" fillId="8" borderId="1" xfId="0" applyNumberFormat="1" applyFont="1" applyFill="1" applyBorder="1"/>
    <xf numFmtId="167" fontId="58" fillId="8" borderId="0" xfId="1" applyNumberFormat="1" applyFont="1" applyFill="1" applyBorder="1"/>
    <xf numFmtId="167" fontId="22" fillId="8" borderId="1" xfId="1" applyNumberFormat="1" applyFont="1" applyFill="1" applyBorder="1"/>
    <xf numFmtId="167" fontId="22" fillId="8" borderId="0" xfId="1" applyNumberFormat="1" applyFont="1" applyFill="1" applyBorder="1"/>
    <xf numFmtId="167" fontId="22" fillId="8" borderId="2" xfId="1" applyNumberFormat="1" applyFont="1" applyFill="1" applyBorder="1"/>
    <xf numFmtId="167" fontId="6" fillId="8" borderId="1" xfId="0" applyNumberFormat="1" applyFont="1" applyFill="1" applyBorder="1" applyProtection="1"/>
    <xf numFmtId="167" fontId="6" fillId="8" borderId="0" xfId="0" applyNumberFormat="1" applyFont="1" applyFill="1" applyBorder="1" applyProtection="1"/>
    <xf numFmtId="167" fontId="44" fillId="8" borderId="1" xfId="0" applyNumberFormat="1" applyFont="1" applyFill="1" applyBorder="1" applyProtection="1"/>
    <xf numFmtId="167" fontId="24" fillId="8" borderId="1" xfId="0" applyNumberFormat="1" applyFont="1" applyFill="1" applyBorder="1" applyProtection="1"/>
    <xf numFmtId="167" fontId="24" fillId="8" borderId="0" xfId="0" applyNumberFormat="1" applyFont="1" applyFill="1" applyBorder="1" applyProtection="1"/>
    <xf numFmtId="167" fontId="24" fillId="8" borderId="2" xfId="0" applyNumberFormat="1" applyFont="1" applyFill="1" applyBorder="1"/>
    <xf numFmtId="167" fontId="24" fillId="8" borderId="2" xfId="0" applyNumberFormat="1" applyFont="1" applyFill="1" applyBorder="1" applyProtection="1"/>
    <xf numFmtId="167" fontId="44" fillId="8" borderId="16" xfId="0" applyNumberFormat="1" applyFont="1" applyFill="1" applyBorder="1" applyProtection="1"/>
    <xf numFmtId="167" fontId="44" fillId="8" borderId="20" xfId="0" applyNumberFormat="1" applyFont="1" applyFill="1" applyBorder="1" applyProtection="1"/>
    <xf numFmtId="38" fontId="6" fillId="8" borderId="3" xfId="0" applyNumberFormat="1" applyFont="1" applyFill="1" applyBorder="1" applyProtection="1"/>
    <xf numFmtId="38" fontId="6" fillId="8" borderId="4" xfId="0" applyNumberFormat="1" applyFont="1" applyFill="1" applyBorder="1" applyProtection="1"/>
    <xf numFmtId="38" fontId="6" fillId="8" borderId="5" xfId="0" applyNumberFormat="1" applyFont="1" applyFill="1" applyBorder="1" applyProtection="1"/>
    <xf numFmtId="0" fontId="7" fillId="9" borderId="17" xfId="0" applyFont="1" applyFill="1" applyBorder="1" applyAlignment="1">
      <alignment wrapText="1"/>
    </xf>
    <xf numFmtId="164" fontId="7" fillId="9" borderId="18" xfId="0" applyNumberFormat="1" applyFont="1" applyFill="1" applyBorder="1" applyAlignment="1" applyProtection="1">
      <alignment wrapText="1"/>
    </xf>
    <xf numFmtId="0" fontId="7" fillId="9" borderId="19" xfId="0" applyFont="1" applyFill="1" applyBorder="1" applyAlignment="1">
      <alignment horizontal="center" wrapText="1"/>
    </xf>
    <xf numFmtId="0" fontId="6" fillId="9" borderId="1" xfId="0" applyFont="1" applyFill="1" applyBorder="1"/>
    <xf numFmtId="0" fontId="6" fillId="9" borderId="0" xfId="0" applyFont="1" applyFill="1" applyBorder="1"/>
    <xf numFmtId="0" fontId="6" fillId="9" borderId="2" xfId="0" applyFont="1" applyFill="1" applyBorder="1"/>
    <xf numFmtId="167" fontId="6" fillId="9" borderId="1" xfId="0" applyNumberFormat="1" applyFont="1" applyFill="1" applyBorder="1"/>
    <xf numFmtId="167" fontId="6" fillId="9" borderId="2" xfId="0" applyNumberFormat="1" applyFont="1" applyFill="1" applyBorder="1"/>
    <xf numFmtId="167" fontId="6" fillId="9" borderId="0" xfId="1" applyNumberFormat="1" applyFont="1" applyFill="1" applyBorder="1"/>
    <xf numFmtId="167" fontId="6" fillId="9" borderId="2" xfId="1" applyNumberFormat="1" applyFont="1" applyFill="1" applyBorder="1"/>
    <xf numFmtId="167" fontId="6" fillId="8" borderId="12" xfId="1" applyNumberFormat="1" applyFont="1" applyFill="1" applyBorder="1"/>
    <xf numFmtId="167" fontId="6" fillId="9" borderId="13" xfId="1" applyNumberFormat="1" applyFont="1" applyFill="1" applyBorder="1"/>
    <xf numFmtId="167" fontId="6" fillId="9" borderId="14" xfId="1" applyNumberFormat="1" applyFont="1" applyFill="1" applyBorder="1"/>
    <xf numFmtId="167" fontId="6" fillId="9" borderId="0" xfId="0" applyNumberFormat="1" applyFont="1" applyFill="1" applyBorder="1" applyProtection="1"/>
    <xf numFmtId="167" fontId="6" fillId="9" borderId="2" xfId="0" applyNumberFormat="1" applyFont="1" applyFill="1" applyBorder="1" applyProtection="1"/>
    <xf numFmtId="167" fontId="6" fillId="9" borderId="13" xfId="0" applyNumberFormat="1" applyFont="1" applyFill="1" applyBorder="1" applyProtection="1"/>
    <xf numFmtId="167" fontId="6" fillId="9" borderId="14" xfId="0" applyNumberFormat="1" applyFont="1" applyFill="1" applyBorder="1" applyProtection="1"/>
    <xf numFmtId="167" fontId="58" fillId="9" borderId="0" xfId="1" applyNumberFormat="1" applyFont="1" applyFill="1" applyBorder="1"/>
    <xf numFmtId="167" fontId="58" fillId="9" borderId="2" xfId="1" applyNumberFormat="1" applyFont="1" applyFill="1" applyBorder="1"/>
    <xf numFmtId="167" fontId="6" fillId="9" borderId="1" xfId="0" applyNumberFormat="1" applyFont="1" applyFill="1" applyBorder="1" applyProtection="1"/>
    <xf numFmtId="167" fontId="44" fillId="9" borderId="1" xfId="0" applyNumberFormat="1" applyFont="1" applyFill="1" applyBorder="1" applyProtection="1"/>
    <xf numFmtId="167" fontId="24" fillId="9" borderId="1" xfId="0" applyNumberFormat="1" applyFont="1" applyFill="1" applyBorder="1" applyProtection="1"/>
    <xf numFmtId="167" fontId="24" fillId="9" borderId="0" xfId="0" applyNumberFormat="1" applyFont="1" applyFill="1" applyBorder="1" applyProtection="1"/>
    <xf numFmtId="167" fontId="24" fillId="9" borderId="2" xfId="0" applyNumberFormat="1" applyFont="1" applyFill="1" applyBorder="1"/>
    <xf numFmtId="167" fontId="24" fillId="9" borderId="2" xfId="0" applyNumberFormat="1" applyFont="1" applyFill="1" applyBorder="1" applyProtection="1"/>
    <xf numFmtId="167" fontId="24" fillId="8" borderId="3" xfId="0" applyNumberFormat="1" applyFont="1" applyFill="1" applyBorder="1" applyProtection="1"/>
    <xf numFmtId="167" fontId="24" fillId="9" borderId="4" xfId="0" applyNumberFormat="1" applyFont="1" applyFill="1" applyBorder="1" applyProtection="1"/>
    <xf numFmtId="167" fontId="24" fillId="9" borderId="5" xfId="0" applyNumberFormat="1" applyFont="1" applyFill="1" applyBorder="1" applyProtection="1"/>
    <xf numFmtId="167" fontId="44" fillId="9" borderId="0" xfId="0" applyNumberFormat="1" applyFont="1" applyFill="1" applyBorder="1" applyProtection="1"/>
    <xf numFmtId="0" fontId="6" fillId="9" borderId="3" xfId="0" applyFont="1" applyFill="1" applyBorder="1"/>
    <xf numFmtId="0" fontId="6" fillId="9" borderId="4" xfId="0" applyFont="1" applyFill="1" applyBorder="1"/>
    <xf numFmtId="0" fontId="6" fillId="9" borderId="5" xfId="0" applyFont="1" applyFill="1" applyBorder="1"/>
    <xf numFmtId="167" fontId="24" fillId="9" borderId="3" xfId="0" applyNumberFormat="1" applyFont="1" applyFill="1" applyBorder="1" applyProtection="1"/>
    <xf numFmtId="0" fontId="7" fillId="7" borderId="17" xfId="0" applyFont="1" applyFill="1" applyBorder="1" applyAlignment="1">
      <alignment wrapText="1"/>
    </xf>
    <xf numFmtId="164" fontId="7" fillId="7" borderId="18" xfId="0" applyNumberFormat="1" applyFont="1" applyFill="1" applyBorder="1" applyAlignment="1" applyProtection="1">
      <alignment wrapText="1"/>
    </xf>
    <xf numFmtId="0" fontId="7" fillId="7" borderId="19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7" borderId="0" xfId="0" applyFont="1" applyFill="1" applyBorder="1"/>
    <xf numFmtId="0" fontId="6" fillId="7" borderId="2" xfId="0" applyFont="1" applyFill="1" applyBorder="1"/>
    <xf numFmtId="167" fontId="6" fillId="7" borderId="0" xfId="1" applyNumberFormat="1" applyFont="1" applyFill="1" applyBorder="1"/>
    <xf numFmtId="167" fontId="6" fillId="7" borderId="2" xfId="1" applyNumberFormat="1" applyFont="1" applyFill="1" applyBorder="1"/>
    <xf numFmtId="167" fontId="6" fillId="7" borderId="13" xfId="1" applyNumberFormat="1" applyFont="1" applyFill="1" applyBorder="1"/>
    <xf numFmtId="167" fontId="6" fillId="7" borderId="14" xfId="1" applyNumberFormat="1" applyFont="1" applyFill="1" applyBorder="1"/>
    <xf numFmtId="167" fontId="6" fillId="7" borderId="13" xfId="0" applyNumberFormat="1" applyFont="1" applyFill="1" applyBorder="1" applyProtection="1"/>
    <xf numFmtId="167" fontId="6" fillId="7" borderId="14" xfId="0" applyNumberFormat="1" applyFont="1" applyFill="1" applyBorder="1" applyProtection="1"/>
    <xf numFmtId="167" fontId="58" fillId="7" borderId="0" xfId="1" applyNumberFormat="1" applyFont="1" applyFill="1" applyBorder="1"/>
    <xf numFmtId="167" fontId="58" fillId="7" borderId="2" xfId="1" applyNumberFormat="1" applyFont="1" applyFill="1" applyBorder="1"/>
    <xf numFmtId="5" fontId="7" fillId="7" borderId="17" xfId="0" applyNumberFormat="1" applyFont="1" applyFill="1" applyBorder="1" applyAlignment="1" applyProtection="1">
      <alignment horizontal="center" wrapText="1"/>
    </xf>
    <xf numFmtId="0" fontId="7" fillId="7" borderId="18" xfId="0" applyFont="1" applyFill="1" applyBorder="1" applyAlignment="1">
      <alignment wrapText="1"/>
    </xf>
    <xf numFmtId="5" fontId="7" fillId="7" borderId="18" xfId="0" applyNumberFormat="1" applyFont="1" applyFill="1" applyBorder="1" applyAlignment="1" applyProtection="1">
      <alignment horizontal="center" wrapText="1"/>
    </xf>
    <xf numFmtId="0" fontId="6" fillId="7" borderId="18" xfId="0" applyFont="1" applyFill="1" applyBorder="1" applyAlignment="1">
      <alignment wrapText="1"/>
    </xf>
    <xf numFmtId="5" fontId="7" fillId="7" borderId="19" xfId="0" applyNumberFormat="1" applyFont="1" applyFill="1" applyBorder="1" applyAlignment="1" applyProtection="1">
      <alignment horizontal="center" wrapText="1"/>
    </xf>
    <xf numFmtId="5" fontId="6" fillId="7" borderId="1" xfId="0" applyNumberFormat="1" applyFont="1" applyFill="1" applyBorder="1" applyProtection="1"/>
    <xf numFmtId="5" fontId="6" fillId="7" borderId="15" xfId="0" applyNumberFormat="1" applyFont="1" applyFill="1" applyBorder="1" applyProtection="1"/>
    <xf numFmtId="5" fontId="6" fillId="7" borderId="2" xfId="0" applyNumberFormat="1" applyFont="1" applyFill="1" applyBorder="1" applyProtection="1"/>
    <xf numFmtId="6" fontId="6" fillId="7" borderId="1" xfId="0" applyNumberFormat="1" applyFont="1" applyFill="1" applyBorder="1" applyProtection="1"/>
    <xf numFmtId="6" fontId="6" fillId="7" borderId="15" xfId="0" applyNumberFormat="1" applyFont="1" applyFill="1" applyBorder="1" applyProtection="1"/>
    <xf numFmtId="6" fontId="6" fillId="7" borderId="2" xfId="0" applyNumberFormat="1" applyFont="1" applyFill="1" applyBorder="1" applyProtection="1"/>
    <xf numFmtId="167" fontId="6" fillId="7" borderId="12" xfId="0" applyNumberFormat="1" applyFont="1" applyFill="1" applyBorder="1" applyProtection="1"/>
    <xf numFmtId="167" fontId="6" fillId="7" borderId="21" xfId="0" applyNumberFormat="1" applyFont="1" applyFill="1" applyBorder="1" applyProtection="1"/>
    <xf numFmtId="167" fontId="6" fillId="7" borderId="13" xfId="0" applyNumberFormat="1" applyFont="1" applyFill="1" applyBorder="1"/>
    <xf numFmtId="167" fontId="6" fillId="7" borderId="22" xfId="0" applyNumberFormat="1" applyFont="1" applyFill="1" applyBorder="1" applyProtection="1"/>
    <xf numFmtId="167" fontId="6" fillId="7" borderId="23" xfId="0" applyNumberFormat="1" applyFont="1" applyFill="1" applyBorder="1"/>
    <xf numFmtId="167" fontId="54" fillId="7" borderId="2" xfId="0" applyNumberFormat="1" applyFont="1" applyFill="1" applyBorder="1" applyProtection="1"/>
    <xf numFmtId="167" fontId="48" fillId="7" borderId="1" xfId="0" applyNumberFormat="1" applyFont="1" applyFill="1" applyBorder="1" applyProtection="1"/>
    <xf numFmtId="167" fontId="48" fillId="7" borderId="15" xfId="0" applyNumberFormat="1" applyFont="1" applyFill="1" applyBorder="1" applyProtection="1"/>
    <xf numFmtId="167" fontId="48" fillId="7" borderId="0" xfId="0" applyNumberFormat="1" applyFont="1" applyFill="1" applyBorder="1"/>
    <xf numFmtId="167" fontId="48" fillId="7" borderId="2" xfId="0" applyNumberFormat="1" applyFont="1" applyFill="1" applyBorder="1" applyProtection="1"/>
    <xf numFmtId="167" fontId="24" fillId="7" borderId="15" xfId="0" applyNumberFormat="1" applyFont="1" applyFill="1" applyBorder="1" applyProtection="1"/>
    <xf numFmtId="167" fontId="24" fillId="7" borderId="0" xfId="0" applyNumberFormat="1" applyFont="1" applyFill="1" applyBorder="1"/>
    <xf numFmtId="167" fontId="24" fillId="7" borderId="24" xfId="0" applyNumberFormat="1" applyFont="1" applyFill="1" applyBorder="1" applyProtection="1"/>
    <xf numFmtId="167" fontId="24" fillId="7" borderId="4" xfId="0" applyNumberFormat="1" applyFont="1" applyFill="1" applyBorder="1"/>
    <xf numFmtId="167" fontId="44" fillId="7" borderId="25" xfId="0" applyNumberFormat="1" applyFont="1" applyFill="1" applyBorder="1"/>
    <xf numFmtId="0" fontId="0" fillId="0" borderId="0" xfId="0" applyAlignment="1">
      <alignment horizontal="left"/>
    </xf>
    <xf numFmtId="167" fontId="48" fillId="8" borderId="2" xfId="0" applyNumberFormat="1" applyFont="1" applyFill="1" applyBorder="1" applyProtection="1"/>
    <xf numFmtId="167" fontId="48" fillId="7" borderId="1" xfId="0" applyNumberFormat="1" applyFont="1" applyFill="1" applyBorder="1"/>
    <xf numFmtId="167" fontId="48" fillId="7" borderId="2" xfId="0" applyNumberFormat="1" applyFont="1" applyFill="1" applyBorder="1"/>
    <xf numFmtId="167" fontId="48" fillId="9" borderId="1" xfId="0" applyNumberFormat="1" applyFont="1" applyFill="1" applyBorder="1"/>
    <xf numFmtId="167" fontId="48" fillId="9" borderId="0" xfId="0" applyNumberFormat="1" applyFont="1" applyFill="1" applyBorder="1"/>
    <xf numFmtId="167" fontId="48" fillId="9" borderId="2" xfId="0" applyNumberFormat="1" applyFont="1" applyFill="1" applyBorder="1"/>
    <xf numFmtId="167" fontId="48" fillId="7" borderId="1" xfId="1" applyNumberFormat="1" applyFont="1" applyFill="1" applyBorder="1" applyProtection="1"/>
    <xf numFmtId="167" fontId="48" fillId="7" borderId="0" xfId="1" applyNumberFormat="1" applyFont="1" applyFill="1" applyBorder="1" applyProtection="1"/>
    <xf numFmtId="167" fontId="48" fillId="7" borderId="2" xfId="1" applyNumberFormat="1" applyFont="1" applyFill="1" applyBorder="1" applyProtection="1"/>
    <xf numFmtId="167" fontId="48" fillId="9" borderId="1" xfId="1" applyNumberFormat="1" applyFont="1" applyFill="1" applyBorder="1" applyProtection="1"/>
    <xf numFmtId="167" fontId="48" fillId="9" borderId="0" xfId="1" applyNumberFormat="1" applyFont="1" applyFill="1" applyBorder="1" applyProtection="1"/>
    <xf numFmtId="167" fontId="48" fillId="9" borderId="2" xfId="1" applyNumberFormat="1" applyFont="1" applyFill="1" applyBorder="1" applyProtection="1"/>
    <xf numFmtId="164" fontId="48" fillId="0" borderId="0" xfId="0" applyNumberFormat="1" applyFont="1" applyAlignment="1" applyProtection="1">
      <alignment horizontal="right"/>
    </xf>
    <xf numFmtId="164" fontId="48" fillId="0" borderId="0" xfId="0" applyNumberFormat="1" applyFont="1" applyAlignment="1" applyProtection="1">
      <alignment horizontal="left"/>
    </xf>
    <xf numFmtId="164" fontId="48" fillId="0" borderId="0" xfId="0" applyNumberFormat="1" applyFont="1" applyProtection="1"/>
    <xf numFmtId="164" fontId="59" fillId="0" borderId="0" xfId="0" applyNumberFormat="1" applyFont="1" applyAlignment="1" applyProtection="1">
      <alignment horizontal="left"/>
    </xf>
    <xf numFmtId="167" fontId="48" fillId="7" borderId="0" xfId="0" applyNumberFormat="1" applyFont="1" applyFill="1" applyBorder="1" applyProtection="1"/>
    <xf numFmtId="167" fontId="48" fillId="9" borderId="0" xfId="0" applyNumberFormat="1" applyFont="1" applyFill="1" applyBorder="1" applyProtection="1"/>
    <xf numFmtId="167" fontId="48" fillId="9" borderId="2" xfId="0" applyNumberFormat="1" applyFont="1" applyFill="1" applyBorder="1" applyProtection="1"/>
    <xf numFmtId="167" fontId="48" fillId="9" borderId="1" xfId="0" applyNumberFormat="1" applyFont="1" applyFill="1" applyBorder="1" applyProtection="1"/>
    <xf numFmtId="170" fontId="3" fillId="7" borderId="0" xfId="0" applyNumberFormat="1" applyFont="1" applyFill="1" applyBorder="1"/>
    <xf numFmtId="164" fontId="3" fillId="0" borderId="0" xfId="0" applyNumberFormat="1" applyFont="1" applyAlignment="1" applyProtection="1">
      <alignment horizontal="center"/>
    </xf>
    <xf numFmtId="0" fontId="38" fillId="0" borderId="0" xfId="0" applyFont="1"/>
    <xf numFmtId="167" fontId="3" fillId="7" borderId="26" xfId="0" applyNumberFormat="1" applyFont="1" applyFill="1" applyBorder="1" applyAlignment="1" applyProtection="1">
      <alignment horizontal="right"/>
    </xf>
    <xf numFmtId="167" fontId="3" fillId="7" borderId="27" xfId="0" applyNumberFormat="1" applyFont="1" applyFill="1" applyBorder="1" applyAlignment="1" applyProtection="1">
      <alignment horizontal="right"/>
    </xf>
    <xf numFmtId="167" fontId="3" fillId="7" borderId="28" xfId="0" applyNumberFormat="1" applyFont="1" applyFill="1" applyBorder="1" applyAlignment="1" applyProtection="1">
      <alignment horizontal="right"/>
    </xf>
    <xf numFmtId="167" fontId="3" fillId="9" borderId="29" xfId="0" applyNumberFormat="1" applyFont="1" applyFill="1" applyBorder="1" applyAlignment="1" applyProtection="1">
      <alignment horizontal="right"/>
    </xf>
    <xf numFmtId="167" fontId="3" fillId="9" borderId="30" xfId="0" applyNumberFormat="1" applyFont="1" applyFill="1" applyBorder="1" applyAlignment="1" applyProtection="1">
      <alignment horizontal="right"/>
    </xf>
    <xf numFmtId="167" fontId="3" fillId="9" borderId="31" xfId="0" applyNumberFormat="1" applyFont="1" applyFill="1" applyBorder="1" applyAlignment="1" applyProtection="1">
      <alignment horizontal="right"/>
    </xf>
    <xf numFmtId="167" fontId="3" fillId="7" borderId="29" xfId="0" applyNumberFormat="1" applyFont="1" applyFill="1" applyBorder="1" applyAlignment="1" applyProtection="1">
      <alignment horizontal="right"/>
    </xf>
    <xf numFmtId="167" fontId="3" fillId="7" borderId="30" xfId="0" applyNumberFormat="1" applyFont="1" applyFill="1" applyBorder="1" applyAlignment="1" applyProtection="1">
      <alignment horizontal="right"/>
    </xf>
    <xf numFmtId="167" fontId="3" fillId="7" borderId="31" xfId="0" applyNumberFormat="1" applyFont="1" applyFill="1" applyBorder="1" applyAlignment="1" applyProtection="1">
      <alignment horizontal="right"/>
    </xf>
    <xf numFmtId="166" fontId="38" fillId="0" borderId="0" xfId="0" applyNumberFormat="1" applyFont="1" applyProtection="1"/>
    <xf numFmtId="164" fontId="3" fillId="0" borderId="0" xfId="0" applyNumberFormat="1" applyFont="1" applyAlignment="1" applyProtection="1"/>
    <xf numFmtId="169" fontId="6" fillId="0" borderId="0" xfId="0" applyNumberFormat="1" applyFont="1"/>
    <xf numFmtId="164" fontId="3" fillId="10" borderId="32" xfId="0" applyNumberFormat="1" applyFont="1" applyFill="1" applyBorder="1" applyAlignment="1" applyProtection="1"/>
    <xf numFmtId="0" fontId="3" fillId="10" borderId="32" xfId="0" applyFont="1" applyFill="1" applyBorder="1" applyAlignment="1" applyProtection="1">
      <alignment horizontal="center" vertical="center"/>
      <protection locked="0"/>
    </xf>
    <xf numFmtId="0" fontId="3" fillId="10" borderId="32" xfId="0" applyNumberFormat="1" applyFont="1" applyFill="1" applyBorder="1" applyProtection="1"/>
    <xf numFmtId="1" fontId="6" fillId="10" borderId="32" xfId="0" applyNumberFormat="1" applyFont="1" applyFill="1" applyBorder="1" applyAlignment="1" applyProtection="1">
      <alignment horizontal="left"/>
    </xf>
    <xf numFmtId="39" fontId="3" fillId="4" borderId="0" xfId="0" applyNumberFormat="1" applyFont="1" applyFill="1" applyAlignment="1" applyProtection="1">
      <alignment horizontal="center"/>
    </xf>
    <xf numFmtId="2" fontId="6" fillId="11" borderId="0" xfId="0" applyNumberFormat="1" applyFont="1" applyFill="1" applyAlignment="1">
      <alignment horizontal="center"/>
    </xf>
    <xf numFmtId="164" fontId="6" fillId="0" borderId="13" xfId="0" applyNumberFormat="1" applyFont="1" applyBorder="1" applyProtection="1"/>
    <xf numFmtId="0" fontId="6" fillId="0" borderId="13" xfId="0" applyFont="1" applyBorder="1" applyProtection="1">
      <protection locked="0"/>
    </xf>
    <xf numFmtId="0" fontId="44" fillId="0" borderId="13" xfId="0" applyFont="1" applyBorder="1"/>
    <xf numFmtId="10" fontId="49" fillId="0" borderId="13" xfId="4" applyNumberFormat="1" applyFont="1" applyBorder="1"/>
    <xf numFmtId="168" fontId="29" fillId="0" borderId="13" xfId="2" applyNumberFormat="1" applyFont="1" applyBorder="1"/>
    <xf numFmtId="167" fontId="44" fillId="8" borderId="12" xfId="1" applyNumberFormat="1" applyFont="1" applyFill="1" applyBorder="1"/>
    <xf numFmtId="167" fontId="6" fillId="8" borderId="13" xfId="1" applyNumberFormat="1" applyFont="1" applyFill="1" applyBorder="1"/>
    <xf numFmtId="167" fontId="44" fillId="8" borderId="14" xfId="0" applyNumberFormat="1" applyFont="1" applyFill="1" applyBorder="1" applyProtection="1"/>
    <xf numFmtId="167" fontId="44" fillId="7" borderId="12" xfId="0" applyNumberFormat="1" applyFont="1" applyFill="1" applyBorder="1"/>
    <xf numFmtId="170" fontId="3" fillId="7" borderId="13" xfId="0" applyNumberFormat="1" applyFont="1" applyFill="1" applyBorder="1"/>
    <xf numFmtId="167" fontId="44" fillId="7" borderId="14" xfId="0" applyNumberFormat="1" applyFont="1" applyFill="1" applyBorder="1"/>
    <xf numFmtId="167" fontId="44" fillId="9" borderId="12" xfId="0" applyNumberFormat="1" applyFont="1" applyFill="1" applyBorder="1"/>
    <xf numFmtId="167" fontId="44" fillId="9" borderId="14" xfId="0" applyNumberFormat="1" applyFont="1" applyFill="1" applyBorder="1"/>
    <xf numFmtId="167" fontId="6" fillId="6" borderId="13" xfId="1" applyNumberFormat="1" applyFont="1" applyFill="1" applyBorder="1"/>
    <xf numFmtId="167" fontId="44" fillId="7" borderId="12" xfId="0" applyNumberFormat="1" applyFont="1" applyFill="1" applyBorder="1" applyProtection="1"/>
    <xf numFmtId="167" fontId="44" fillId="7" borderId="21" xfId="0" applyNumberFormat="1" applyFont="1" applyFill="1" applyBorder="1" applyProtection="1"/>
    <xf numFmtId="167" fontId="44" fillId="7" borderId="13" xfId="0" applyNumberFormat="1" applyFont="1" applyFill="1" applyBorder="1"/>
    <xf numFmtId="167" fontId="44" fillId="7" borderId="14" xfId="0" applyNumberFormat="1" applyFont="1" applyFill="1" applyBorder="1" applyProtection="1"/>
    <xf numFmtId="164" fontId="6" fillId="0" borderId="0" xfId="0" applyNumberFormat="1" applyFont="1" applyBorder="1" applyProtection="1"/>
    <xf numFmtId="164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Border="1"/>
    <xf numFmtId="10" fontId="49" fillId="0" borderId="0" xfId="4" applyNumberFormat="1" applyFont="1" applyBorder="1"/>
    <xf numFmtId="168" fontId="29" fillId="0" borderId="0" xfId="2" applyNumberFormat="1" applyFont="1" applyBorder="1"/>
    <xf numFmtId="167" fontId="6" fillId="7" borderId="12" xfId="0" applyNumberFormat="1" applyFont="1" applyFill="1" applyBorder="1"/>
    <xf numFmtId="167" fontId="6" fillId="7" borderId="14" xfId="0" applyNumberFormat="1" applyFont="1" applyFill="1" applyBorder="1"/>
    <xf numFmtId="167" fontId="6" fillId="9" borderId="12" xfId="0" applyNumberFormat="1" applyFont="1" applyFill="1" applyBorder="1"/>
    <xf numFmtId="167" fontId="6" fillId="9" borderId="14" xfId="0" applyNumberFormat="1" applyFont="1" applyFill="1" applyBorder="1"/>
    <xf numFmtId="167" fontId="6" fillId="9" borderId="13" xfId="0" applyNumberFormat="1" applyFont="1" applyFill="1" applyBorder="1"/>
    <xf numFmtId="167" fontId="6" fillId="7" borderId="33" xfId="0" applyNumberFormat="1" applyFont="1" applyFill="1" applyBorder="1"/>
    <xf numFmtId="164" fontId="16" fillId="0" borderId="0" xfId="0" applyNumberFormat="1" applyFont="1" applyBorder="1" applyProtection="1"/>
    <xf numFmtId="164" fontId="6" fillId="0" borderId="0" xfId="0" applyNumberFormat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left"/>
    </xf>
    <xf numFmtId="10" fontId="6" fillId="2" borderId="0" xfId="0" applyNumberFormat="1" applyFont="1" applyFill="1" applyBorder="1" applyProtection="1"/>
    <xf numFmtId="10" fontId="49" fillId="2" borderId="0" xfId="0" applyNumberFormat="1" applyFont="1" applyFill="1" applyBorder="1" applyProtection="1"/>
    <xf numFmtId="171" fontId="49" fillId="0" borderId="0" xfId="0" applyNumberFormat="1" applyFont="1" applyBorder="1"/>
    <xf numFmtId="10" fontId="6" fillId="0" borderId="0" xfId="0" applyNumberFormat="1" applyFont="1" applyBorder="1"/>
    <xf numFmtId="10" fontId="3" fillId="2" borderId="0" xfId="0" applyNumberFormat="1" applyFont="1" applyFill="1" applyBorder="1" applyProtection="1"/>
    <xf numFmtId="0" fontId="6" fillId="0" borderId="0" xfId="0" applyFont="1" applyBorder="1" applyProtection="1">
      <protection locked="0"/>
    </xf>
    <xf numFmtId="171" fontId="6" fillId="0" borderId="0" xfId="0" applyNumberFormat="1" applyFont="1" applyBorder="1"/>
    <xf numFmtId="167" fontId="3" fillId="8" borderId="26" xfId="0" applyNumberFormat="1" applyFont="1" applyFill="1" applyBorder="1" applyAlignment="1" applyProtection="1">
      <alignment horizontal="right"/>
    </xf>
    <xf numFmtId="167" fontId="3" fillId="8" borderId="27" xfId="0" applyNumberFormat="1" applyFont="1" applyFill="1" applyBorder="1" applyAlignment="1" applyProtection="1">
      <alignment horizontal="right"/>
    </xf>
    <xf numFmtId="167" fontId="3" fillId="8" borderId="28" xfId="0" applyNumberFormat="1" applyFont="1" applyFill="1" applyBorder="1" applyAlignment="1" applyProtection="1">
      <alignment horizontal="right"/>
    </xf>
    <xf numFmtId="167" fontId="47" fillId="8" borderId="3" xfId="0" applyNumberFormat="1" applyFont="1" applyFill="1" applyBorder="1" applyProtection="1"/>
    <xf numFmtId="167" fontId="6" fillId="8" borderId="4" xfId="0" applyNumberFormat="1" applyFont="1" applyFill="1" applyBorder="1" applyProtection="1"/>
    <xf numFmtId="10" fontId="15" fillId="0" borderId="0" xfId="0" applyNumberFormat="1" applyFont="1" applyAlignment="1" applyProtection="1">
      <alignment horizontal="center"/>
      <protection locked="0"/>
    </xf>
    <xf numFmtId="167" fontId="44" fillId="8" borderId="0" xfId="0" applyNumberFormat="1" applyFont="1" applyFill="1" applyBorder="1" applyProtection="1"/>
    <xf numFmtId="167" fontId="24" fillId="8" borderId="13" xfId="0" applyNumberFormat="1" applyFont="1" applyFill="1" applyBorder="1" applyProtection="1"/>
    <xf numFmtId="10" fontId="49" fillId="0" borderId="14" xfId="4" applyNumberFormat="1" applyFont="1" applyBorder="1"/>
    <xf numFmtId="169" fontId="7" fillId="7" borderId="0" xfId="0" applyNumberFormat="1" applyFont="1" applyFill="1" applyBorder="1"/>
    <xf numFmtId="169" fontId="7" fillId="0" borderId="0" xfId="0" applyNumberFormat="1" applyFont="1" applyFill="1" applyBorder="1"/>
    <xf numFmtId="167" fontId="44" fillId="0" borderId="0" xfId="0" applyNumberFormat="1" applyFont="1" applyFill="1" applyBorder="1" applyProtection="1"/>
    <xf numFmtId="167" fontId="44" fillId="6" borderId="0" xfId="0" applyNumberFormat="1" applyFont="1" applyFill="1" applyBorder="1" applyProtection="1"/>
    <xf numFmtId="167" fontId="3" fillId="7" borderId="15" xfId="0" applyNumberFormat="1" applyFont="1" applyFill="1" applyBorder="1" applyProtection="1"/>
    <xf numFmtId="167" fontId="3" fillId="7" borderId="24" xfId="0" applyNumberFormat="1" applyFont="1" applyFill="1" applyBorder="1" applyProtection="1"/>
    <xf numFmtId="171" fontId="3" fillId="0" borderId="0" xfId="0" applyNumberFormat="1" applyFont="1" applyAlignment="1">
      <alignment horizontal="center"/>
    </xf>
    <xf numFmtId="166" fontId="44" fillId="0" borderId="0" xfId="0" applyNumberFormat="1" applyFont="1" applyAlignment="1" applyProtection="1">
      <alignment horizontal="left"/>
    </xf>
    <xf numFmtId="167" fontId="3" fillId="7" borderId="34" xfId="0" applyNumberFormat="1" applyFont="1" applyFill="1" applyBorder="1" applyAlignment="1" applyProtection="1">
      <alignment horizontal="right"/>
    </xf>
    <xf numFmtId="167" fontId="3" fillId="7" borderId="35" xfId="0" applyNumberFormat="1" applyFont="1" applyFill="1" applyBorder="1" applyAlignment="1" applyProtection="1">
      <alignment horizontal="right"/>
    </xf>
    <xf numFmtId="167" fontId="3" fillId="7" borderId="36" xfId="0" applyNumberFormat="1" applyFont="1" applyFill="1" applyBorder="1" applyAlignment="1" applyProtection="1">
      <alignment horizontal="right"/>
    </xf>
    <xf numFmtId="9" fontId="56" fillId="0" borderId="0" xfId="0" applyNumberFormat="1" applyFont="1" applyAlignment="1">
      <alignment horizontal="right"/>
    </xf>
    <xf numFmtId="167" fontId="6" fillId="7" borderId="33" xfId="0" applyNumberFormat="1" applyFont="1" applyFill="1" applyBorder="1" applyProtection="1"/>
    <xf numFmtId="167" fontId="6" fillId="7" borderId="37" xfId="0" applyNumberFormat="1" applyFont="1" applyFill="1" applyBorder="1" applyProtection="1"/>
    <xf numFmtId="167" fontId="48" fillId="7" borderId="14" xfId="0" applyNumberFormat="1" applyFont="1" applyFill="1" applyBorder="1" applyProtection="1"/>
    <xf numFmtId="167" fontId="39" fillId="7" borderId="35" xfId="0" applyNumberFormat="1" applyFont="1" applyFill="1" applyBorder="1"/>
    <xf numFmtId="167" fontId="58" fillId="0" borderId="0" xfId="1" applyNumberFormat="1" applyFont="1" applyFill="1" applyBorder="1"/>
    <xf numFmtId="167" fontId="44" fillId="0" borderId="20" xfId="0" applyNumberFormat="1" applyFont="1" applyFill="1" applyBorder="1" applyProtection="1"/>
    <xf numFmtId="167" fontId="3" fillId="0" borderId="31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16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/>
    </xf>
    <xf numFmtId="167" fontId="48" fillId="11" borderId="0" xfId="0" applyNumberFormat="1" applyFont="1" applyFill="1" applyAlignment="1">
      <alignment horizontal="center"/>
    </xf>
    <xf numFmtId="167" fontId="6" fillId="11" borderId="0" xfId="0" applyNumberFormat="1" applyFont="1" applyFill="1" applyBorder="1" applyAlignment="1">
      <alignment horizontal="center"/>
    </xf>
    <xf numFmtId="167" fontId="48" fillId="11" borderId="0" xfId="1" applyNumberFormat="1" applyFont="1" applyFill="1" applyBorder="1" applyAlignment="1" applyProtection="1">
      <alignment horizontal="center"/>
    </xf>
    <xf numFmtId="167" fontId="6" fillId="11" borderId="0" xfId="0" applyNumberFormat="1" applyFont="1" applyFill="1" applyBorder="1" applyAlignment="1" applyProtection="1">
      <alignment horizontal="center"/>
    </xf>
    <xf numFmtId="167" fontId="44" fillId="11" borderId="0" xfId="0" applyNumberFormat="1" applyFont="1" applyFill="1" applyBorder="1" applyAlignment="1">
      <alignment horizontal="center"/>
    </xf>
    <xf numFmtId="167" fontId="48" fillId="11" borderId="0" xfId="0" applyNumberFormat="1" applyFont="1" applyFill="1" applyBorder="1" applyAlignment="1">
      <alignment horizontal="center"/>
    </xf>
    <xf numFmtId="167" fontId="6" fillId="11" borderId="0" xfId="1" applyNumberFormat="1" applyFont="1" applyFill="1" applyBorder="1" applyAlignment="1">
      <alignment horizontal="center"/>
    </xf>
    <xf numFmtId="167" fontId="24" fillId="11" borderId="0" xfId="0" applyNumberFormat="1" applyFont="1" applyFill="1" applyBorder="1" applyAlignment="1">
      <alignment horizontal="center"/>
    </xf>
    <xf numFmtId="167" fontId="57" fillId="11" borderId="0" xfId="0" applyNumberFormat="1" applyFont="1" applyFill="1" applyBorder="1" applyAlignment="1" applyProtection="1">
      <alignment horizontal="center"/>
    </xf>
    <xf numFmtId="167" fontId="24" fillId="11" borderId="0" xfId="0" applyNumberFormat="1" applyFont="1" applyFill="1" applyBorder="1" applyAlignment="1" applyProtection="1">
      <alignment horizontal="center"/>
    </xf>
    <xf numFmtId="167" fontId="56" fillId="11" borderId="0" xfId="0" applyNumberFormat="1" applyFont="1" applyFill="1" applyAlignment="1">
      <alignment horizontal="center"/>
    </xf>
    <xf numFmtId="167" fontId="6" fillId="11" borderId="0" xfId="0" applyNumberFormat="1" applyFont="1" applyFill="1" applyAlignment="1">
      <alignment horizontal="center"/>
    </xf>
    <xf numFmtId="167" fontId="3" fillId="11" borderId="0" xfId="0" applyNumberFormat="1" applyFont="1" applyFill="1" applyBorder="1" applyAlignment="1" applyProtection="1">
      <alignment horizontal="center"/>
    </xf>
    <xf numFmtId="164" fontId="16" fillId="5" borderId="0" xfId="0" applyNumberFormat="1" applyFont="1" applyFill="1" applyProtection="1"/>
    <xf numFmtId="164" fontId="6" fillId="5" borderId="0" xfId="0" applyNumberFormat="1" applyFont="1" applyFill="1" applyAlignment="1" applyProtection="1">
      <alignment horizontal="left"/>
    </xf>
    <xf numFmtId="3" fontId="3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167" fontId="6" fillId="0" borderId="0" xfId="0" applyNumberFormat="1" applyFont="1" applyFill="1" applyBorder="1" applyProtection="1"/>
    <xf numFmtId="167" fontId="48" fillId="8" borderId="1" xfId="1" applyNumberFormat="1" applyFont="1" applyFill="1" applyBorder="1"/>
    <xf numFmtId="167" fontId="48" fillId="8" borderId="0" xfId="1" applyNumberFormat="1" applyFont="1" applyFill="1" applyBorder="1"/>
    <xf numFmtId="167" fontId="48" fillId="8" borderId="2" xfId="1" applyNumberFormat="1" applyFont="1" applyFill="1" applyBorder="1"/>
    <xf numFmtId="167" fontId="6" fillId="8" borderId="13" xfId="0" applyNumberFormat="1" applyFont="1" applyFill="1" applyBorder="1"/>
    <xf numFmtId="167" fontId="22" fillId="7" borderId="13" xfId="1" applyNumberFormat="1" applyFont="1" applyFill="1" applyBorder="1"/>
    <xf numFmtId="167" fontId="22" fillId="7" borderId="14" xfId="1" applyNumberFormat="1" applyFont="1" applyFill="1" applyBorder="1"/>
    <xf numFmtId="167" fontId="22" fillId="9" borderId="13" xfId="1" applyNumberFormat="1" applyFont="1" applyFill="1" applyBorder="1"/>
    <xf numFmtId="167" fontId="22" fillId="9" borderId="14" xfId="1" applyNumberFormat="1" applyFont="1" applyFill="1" applyBorder="1"/>
    <xf numFmtId="167" fontId="6" fillId="0" borderId="12" xfId="0" applyNumberFormat="1" applyFont="1" applyFill="1" applyBorder="1"/>
    <xf numFmtId="167" fontId="48" fillId="7" borderId="12" xfId="0" applyNumberFormat="1" applyFont="1" applyFill="1" applyBorder="1" applyProtection="1"/>
    <xf numFmtId="167" fontId="48" fillId="7" borderId="21" xfId="0" applyNumberFormat="1" applyFont="1" applyFill="1" applyBorder="1" applyProtection="1"/>
    <xf numFmtId="167" fontId="48" fillId="7" borderId="13" xfId="0" applyNumberFormat="1" applyFont="1" applyFill="1" applyBorder="1"/>
    <xf numFmtId="164" fontId="19" fillId="0" borderId="0" xfId="0" applyNumberFormat="1" applyFont="1" applyFill="1" applyBorder="1" applyAlignment="1" applyProtection="1">
      <alignment horizontal="center"/>
    </xf>
    <xf numFmtId="0" fontId="49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3" fillId="4" borderId="0" xfId="0" applyNumberFormat="1" applyFont="1" applyFill="1" applyAlignment="1" applyProtection="1">
      <alignment horizontal="center" wrapText="1"/>
    </xf>
    <xf numFmtId="164" fontId="6" fillId="4" borderId="0" xfId="0" applyNumberFormat="1" applyFont="1" applyFill="1" applyAlignment="1" applyProtection="1">
      <alignment horizontal="center"/>
    </xf>
    <xf numFmtId="167" fontId="48" fillId="4" borderId="0" xfId="0" applyNumberFormat="1" applyFont="1" applyFill="1" applyBorder="1" applyAlignment="1" applyProtection="1">
      <alignment horizontal="center"/>
    </xf>
    <xf numFmtId="167" fontId="6" fillId="4" borderId="0" xfId="0" applyNumberFormat="1" applyFont="1" applyFill="1" applyBorder="1" applyAlignment="1" applyProtection="1">
      <alignment horizontal="center"/>
    </xf>
    <xf numFmtId="167" fontId="48" fillId="4" borderId="0" xfId="1" applyNumberFormat="1" applyFont="1" applyFill="1" applyBorder="1" applyAlignment="1" applyProtection="1">
      <alignment horizontal="center"/>
    </xf>
    <xf numFmtId="167" fontId="6" fillId="4" borderId="0" xfId="0" applyNumberFormat="1" applyFont="1" applyFill="1" applyAlignment="1" applyProtection="1">
      <alignment horizontal="center"/>
    </xf>
    <xf numFmtId="167" fontId="44" fillId="4" borderId="0" xfId="0" applyNumberFormat="1" applyFont="1" applyFill="1" applyAlignment="1" applyProtection="1">
      <alignment horizontal="center"/>
    </xf>
    <xf numFmtId="167" fontId="6" fillId="4" borderId="0" xfId="1" applyNumberFormat="1" applyFont="1" applyFill="1" applyBorder="1" applyAlignment="1" applyProtection="1">
      <alignment horizontal="center"/>
    </xf>
    <xf numFmtId="167" fontId="48" fillId="4" borderId="0" xfId="0" applyNumberFormat="1" applyFont="1" applyFill="1" applyAlignment="1" applyProtection="1">
      <alignment horizontal="center"/>
    </xf>
    <xf numFmtId="167" fontId="24" fillId="4" borderId="0" xfId="0" applyNumberFormat="1" applyFont="1" applyFill="1" applyAlignment="1">
      <alignment horizontal="center"/>
    </xf>
    <xf numFmtId="167" fontId="6" fillId="4" borderId="0" xfId="0" applyNumberFormat="1" applyFont="1" applyFill="1" applyAlignment="1">
      <alignment horizontal="center"/>
    </xf>
    <xf numFmtId="167" fontId="57" fillId="4" borderId="0" xfId="0" applyNumberFormat="1" applyFont="1" applyFill="1" applyBorder="1" applyAlignment="1" applyProtection="1">
      <alignment horizontal="center"/>
    </xf>
    <xf numFmtId="167" fontId="24" fillId="4" borderId="0" xfId="0" applyNumberFormat="1" applyFont="1" applyFill="1" applyBorder="1" applyAlignment="1" applyProtection="1">
      <alignment horizontal="center"/>
    </xf>
    <xf numFmtId="167" fontId="56" fillId="4" borderId="0" xfId="0" applyNumberFormat="1" applyFont="1" applyFill="1" applyAlignment="1" applyProtection="1">
      <alignment horizontal="center"/>
    </xf>
    <xf numFmtId="167" fontId="3" fillId="4" borderId="0" xfId="0" applyNumberFormat="1" applyFont="1" applyFill="1" applyBorder="1" applyAlignment="1" applyProtection="1">
      <alignment horizontal="center"/>
    </xf>
    <xf numFmtId="0" fontId="3" fillId="12" borderId="0" xfId="0" applyFont="1" applyFill="1" applyAlignment="1">
      <alignment horizontal="center" wrapText="1"/>
    </xf>
    <xf numFmtId="0" fontId="6" fillId="12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167" fontId="6" fillId="12" borderId="0" xfId="0" applyNumberFormat="1" applyFont="1" applyFill="1" applyBorder="1" applyAlignment="1">
      <alignment horizontal="center"/>
    </xf>
    <xf numFmtId="167" fontId="48" fillId="12" borderId="0" xfId="1" applyNumberFormat="1" applyFont="1" applyFill="1" applyBorder="1" applyAlignment="1" applyProtection="1">
      <alignment horizontal="center"/>
    </xf>
    <xf numFmtId="167" fontId="6" fillId="12" borderId="0" xfId="0" applyNumberFormat="1" applyFont="1" applyFill="1" applyBorder="1" applyAlignment="1" applyProtection="1">
      <alignment horizontal="center"/>
    </xf>
    <xf numFmtId="167" fontId="44" fillId="12" borderId="0" xfId="0" applyNumberFormat="1" applyFont="1" applyFill="1" applyBorder="1" applyAlignment="1">
      <alignment horizontal="center"/>
    </xf>
    <xf numFmtId="167" fontId="48" fillId="12" borderId="0" xfId="0" applyNumberFormat="1" applyFont="1" applyFill="1" applyBorder="1" applyAlignment="1">
      <alignment horizontal="center"/>
    </xf>
    <xf numFmtId="167" fontId="6" fillId="12" borderId="0" xfId="1" applyNumberFormat="1" applyFont="1" applyFill="1" applyBorder="1" applyAlignment="1">
      <alignment horizontal="center"/>
    </xf>
    <xf numFmtId="167" fontId="57" fillId="12" borderId="0" xfId="0" applyNumberFormat="1" applyFont="1" applyFill="1" applyBorder="1" applyAlignment="1" applyProtection="1">
      <alignment horizontal="center"/>
    </xf>
    <xf numFmtId="167" fontId="24" fillId="12" borderId="0" xfId="0" applyNumberFormat="1" applyFont="1" applyFill="1" applyBorder="1" applyAlignment="1" applyProtection="1">
      <alignment horizontal="center"/>
    </xf>
    <xf numFmtId="167" fontId="56" fillId="12" borderId="0" xfId="0" applyNumberFormat="1" applyFont="1" applyFill="1" applyAlignment="1">
      <alignment horizontal="center"/>
    </xf>
    <xf numFmtId="167" fontId="6" fillId="12" borderId="0" xfId="0" applyNumberFormat="1" applyFont="1" applyFill="1" applyAlignment="1">
      <alignment horizontal="center"/>
    </xf>
    <xf numFmtId="167" fontId="3" fillId="12" borderId="0" xfId="0" applyNumberFormat="1" applyFont="1" applyFill="1" applyBorder="1" applyAlignment="1" applyProtection="1">
      <alignment horizontal="center"/>
    </xf>
    <xf numFmtId="2" fontId="6" fillId="12" borderId="0" xfId="0" applyNumberFormat="1" applyFont="1" applyFill="1" applyAlignment="1">
      <alignment horizontal="center"/>
    </xf>
    <xf numFmtId="0" fontId="3" fillId="14" borderId="0" xfId="0" applyFont="1" applyFill="1" applyAlignment="1">
      <alignment horizontal="center" wrapText="1"/>
    </xf>
    <xf numFmtId="0" fontId="6" fillId="14" borderId="0" xfId="0" applyFont="1" applyFill="1" applyAlignment="1">
      <alignment horizontal="center"/>
    </xf>
    <xf numFmtId="0" fontId="6" fillId="15" borderId="0" xfId="0" applyFont="1" applyFill="1" applyAlignment="1">
      <alignment horizontal="center"/>
    </xf>
    <xf numFmtId="167" fontId="48" fillId="14" borderId="0" xfId="0" applyNumberFormat="1" applyFont="1" applyFill="1" applyAlignment="1">
      <alignment horizontal="center"/>
    </xf>
    <xf numFmtId="167" fontId="6" fillId="14" borderId="0" xfId="0" applyNumberFormat="1" applyFont="1" applyFill="1" applyBorder="1" applyAlignment="1">
      <alignment horizontal="center"/>
    </xf>
    <xf numFmtId="167" fontId="48" fillId="14" borderId="0" xfId="1" applyNumberFormat="1" applyFont="1" applyFill="1" applyBorder="1" applyAlignment="1" applyProtection="1">
      <alignment horizontal="center"/>
    </xf>
    <xf numFmtId="167" fontId="6" fillId="14" borderId="0" xfId="0" applyNumberFormat="1" applyFont="1" applyFill="1" applyBorder="1" applyAlignment="1" applyProtection="1">
      <alignment horizontal="center"/>
    </xf>
    <xf numFmtId="167" fontId="44" fillId="14" borderId="0" xfId="0" applyNumberFormat="1" applyFont="1" applyFill="1" applyBorder="1" applyAlignment="1">
      <alignment horizontal="center"/>
    </xf>
    <xf numFmtId="167" fontId="48" fillId="14" borderId="0" xfId="0" applyNumberFormat="1" applyFont="1" applyFill="1" applyBorder="1" applyAlignment="1">
      <alignment horizontal="center"/>
    </xf>
    <xf numFmtId="167" fontId="6" fillId="14" borderId="0" xfId="0" applyNumberFormat="1" applyFont="1" applyFill="1" applyAlignment="1">
      <alignment horizontal="center"/>
    </xf>
    <xf numFmtId="167" fontId="48" fillId="14" borderId="0" xfId="1" applyNumberFormat="1" applyFont="1" applyFill="1" applyAlignment="1" applyProtection="1">
      <alignment horizontal="center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Border="1" applyAlignment="1">
      <alignment horizontal="center"/>
    </xf>
    <xf numFmtId="167" fontId="6" fillId="14" borderId="0" xfId="0" applyNumberFormat="1" applyFont="1" applyFill="1" applyAlignment="1" applyProtection="1">
      <alignment horizontal="center"/>
    </xf>
    <xf numFmtId="167" fontId="48" fillId="14" borderId="2" xfId="0" applyNumberFormat="1" applyFont="1" applyFill="1" applyBorder="1" applyAlignment="1">
      <alignment horizontal="center"/>
    </xf>
    <xf numFmtId="167" fontId="57" fillId="14" borderId="0" xfId="0" applyNumberFormat="1" applyFont="1" applyFill="1" applyBorder="1" applyAlignment="1" applyProtection="1">
      <alignment horizontal="center"/>
    </xf>
    <xf numFmtId="167" fontId="24" fillId="14" borderId="0" xfId="0" applyNumberFormat="1" applyFont="1" applyFill="1" applyBorder="1" applyAlignment="1" applyProtection="1">
      <alignment horizontal="center"/>
    </xf>
    <xf numFmtId="167" fontId="56" fillId="14" borderId="0" xfId="0" applyNumberFormat="1" applyFont="1" applyFill="1" applyAlignment="1">
      <alignment horizontal="center"/>
    </xf>
    <xf numFmtId="167" fontId="3" fillId="14" borderId="0" xfId="0" applyNumberFormat="1" applyFont="1" applyFill="1" applyBorder="1" applyAlignment="1" applyProtection="1">
      <alignment horizontal="center"/>
    </xf>
    <xf numFmtId="0" fontId="3" fillId="16" borderId="0" xfId="0" applyFont="1" applyFill="1" applyAlignment="1">
      <alignment horizontal="center" wrapText="1"/>
    </xf>
    <xf numFmtId="0" fontId="6" fillId="16" borderId="0" xfId="0" applyFont="1" applyFill="1" applyAlignment="1">
      <alignment horizontal="center"/>
    </xf>
    <xf numFmtId="167" fontId="48" fillId="16" borderId="0" xfId="0" applyNumberFormat="1" applyFont="1" applyFill="1" applyAlignment="1">
      <alignment horizontal="center"/>
    </xf>
    <xf numFmtId="167" fontId="6" fillId="16" borderId="13" xfId="0" applyNumberFormat="1" applyFont="1" applyFill="1" applyBorder="1" applyAlignment="1">
      <alignment horizontal="center"/>
    </xf>
    <xf numFmtId="167" fontId="6" fillId="16" borderId="0" xfId="0" applyNumberFormat="1" applyFont="1" applyFill="1" applyAlignment="1">
      <alignment horizontal="center"/>
    </xf>
    <xf numFmtId="167" fontId="6" fillId="16" borderId="0" xfId="0" applyNumberFormat="1" applyFont="1" applyFill="1" applyBorder="1" applyAlignment="1" applyProtection="1">
      <alignment horizontal="center"/>
    </xf>
    <xf numFmtId="167" fontId="48" fillId="16" borderId="0" xfId="0" applyNumberFormat="1" applyFont="1" applyFill="1" applyBorder="1" applyAlignment="1">
      <alignment horizontal="center"/>
    </xf>
    <xf numFmtId="167" fontId="48" fillId="16" borderId="0" xfId="1" applyNumberFormat="1" applyFont="1" applyFill="1" applyBorder="1" applyAlignment="1" applyProtection="1">
      <alignment horizontal="center"/>
    </xf>
    <xf numFmtId="167" fontId="6" fillId="16" borderId="0" xfId="0" applyNumberFormat="1" applyFont="1" applyFill="1" applyBorder="1" applyAlignment="1">
      <alignment horizontal="center"/>
    </xf>
    <xf numFmtId="167" fontId="44" fillId="16" borderId="0" xfId="0" applyNumberFormat="1" applyFont="1" applyFill="1" applyBorder="1" applyAlignment="1" applyProtection="1">
      <alignment horizontal="center"/>
    </xf>
    <xf numFmtId="167" fontId="48" fillId="16" borderId="0" xfId="0" applyNumberFormat="1" applyFont="1" applyFill="1" applyBorder="1" applyAlignment="1" applyProtection="1">
      <alignment horizontal="center"/>
    </xf>
    <xf numFmtId="167" fontId="6" fillId="16" borderId="0" xfId="1" applyNumberFormat="1" applyFont="1" applyFill="1" applyBorder="1" applyAlignment="1" applyProtection="1">
      <alignment horizontal="center"/>
    </xf>
    <xf numFmtId="167" fontId="3" fillId="16" borderId="0" xfId="0" applyNumberFormat="1" applyFont="1" applyFill="1" applyBorder="1" applyAlignment="1" applyProtection="1">
      <alignment horizontal="center"/>
    </xf>
    <xf numFmtId="167" fontId="6" fillId="16" borderId="0" xfId="0" applyNumberFormat="1" applyFont="1" applyFill="1" applyAlignment="1" applyProtection="1">
      <alignment horizontal="center"/>
    </xf>
    <xf numFmtId="167" fontId="48" fillId="16" borderId="0" xfId="1" applyNumberFormat="1" applyFont="1" applyFill="1" applyAlignment="1" applyProtection="1">
      <alignment horizontal="center"/>
    </xf>
    <xf numFmtId="167" fontId="6" fillId="16" borderId="0" xfId="1" applyNumberFormat="1" applyFont="1" applyFill="1" applyAlignment="1">
      <alignment horizontal="center"/>
    </xf>
    <xf numFmtId="167" fontId="6" fillId="16" borderId="0" xfId="1" applyNumberFormat="1" applyFont="1" applyFill="1" applyBorder="1" applyAlignment="1">
      <alignment horizontal="center"/>
    </xf>
    <xf numFmtId="167" fontId="48" fillId="16" borderId="1" xfId="0" applyNumberFormat="1" applyFont="1" applyFill="1" applyBorder="1" applyAlignment="1">
      <alignment horizontal="center"/>
    </xf>
    <xf numFmtId="167" fontId="57" fillId="16" borderId="0" xfId="0" applyNumberFormat="1" applyFont="1" applyFill="1" applyAlignment="1">
      <alignment horizontal="center"/>
    </xf>
    <xf numFmtId="167" fontId="24" fillId="16" borderId="0" xfId="0" applyNumberFormat="1" applyFont="1" applyFill="1" applyAlignment="1">
      <alignment horizontal="center"/>
    </xf>
    <xf numFmtId="167" fontId="56" fillId="16" borderId="0" xfId="0" applyNumberFormat="1" applyFont="1" applyFill="1" applyAlignment="1">
      <alignment horizontal="center"/>
    </xf>
    <xf numFmtId="167" fontId="3" fillId="16" borderId="0" xfId="0" applyNumberFormat="1" applyFont="1" applyFill="1" applyAlignment="1">
      <alignment horizontal="center"/>
    </xf>
    <xf numFmtId="2" fontId="6" fillId="14" borderId="0" xfId="0" applyNumberFormat="1" applyFont="1" applyFill="1" applyAlignment="1">
      <alignment horizontal="center"/>
    </xf>
    <xf numFmtId="2" fontId="6" fillId="16" borderId="0" xfId="0" applyNumberFormat="1" applyFont="1" applyFill="1" applyAlignment="1">
      <alignment horizontal="center"/>
    </xf>
    <xf numFmtId="167" fontId="44" fillId="6" borderId="1" xfId="0" applyNumberFormat="1" applyFont="1" applyFill="1" applyBorder="1" applyProtection="1"/>
    <xf numFmtId="0" fontId="2" fillId="5" borderId="0" xfId="0" applyFont="1" applyFill="1"/>
    <xf numFmtId="167" fontId="24" fillId="14" borderId="0" xfId="0" applyNumberFormat="1" applyFont="1" applyFill="1" applyAlignment="1" applyProtection="1">
      <alignment horizontal="center"/>
    </xf>
    <xf numFmtId="167" fontId="24" fillId="16" borderId="0" xfId="0" applyNumberFormat="1" applyFont="1" applyFill="1" applyAlignment="1" applyProtection="1">
      <alignment horizontal="center"/>
    </xf>
    <xf numFmtId="10" fontId="7" fillId="8" borderId="1" xfId="4" applyNumberFormat="1" applyFont="1" applyFill="1" applyBorder="1" applyAlignment="1">
      <alignment horizontal="center"/>
    </xf>
    <xf numFmtId="10" fontId="7" fillId="8" borderId="0" xfId="4" applyNumberFormat="1" applyFont="1" applyFill="1" applyBorder="1" applyAlignment="1">
      <alignment horizontal="center"/>
    </xf>
    <xf numFmtId="169" fontId="7" fillId="6" borderId="1" xfId="4" applyNumberFormat="1" applyFont="1" applyFill="1" applyBorder="1" applyAlignment="1">
      <alignment horizontal="center"/>
    </xf>
    <xf numFmtId="169" fontId="7" fillId="8" borderId="1" xfId="4" applyNumberFormat="1" applyFont="1" applyFill="1" applyBorder="1" applyAlignment="1">
      <alignment horizontal="center"/>
    </xf>
    <xf numFmtId="0" fontId="36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3" fontId="2" fillId="5" borderId="0" xfId="0" applyNumberFormat="1" applyFont="1" applyFill="1" applyAlignment="1">
      <alignment wrapText="1"/>
    </xf>
    <xf numFmtId="0" fontId="2" fillId="0" borderId="0" xfId="0" applyFont="1" applyFill="1"/>
    <xf numFmtId="0" fontId="3" fillId="10" borderId="32" xfId="0" applyNumberFormat="1" applyFont="1" applyFill="1" applyBorder="1" applyAlignment="1" applyProtection="1">
      <alignment horizontal="left"/>
    </xf>
    <xf numFmtId="0" fontId="0" fillId="0" borderId="0" xfId="0" applyBorder="1"/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10" fontId="3" fillId="0" borderId="0" xfId="0" applyNumberFormat="1" applyFont="1" applyFill="1" applyProtection="1"/>
    <xf numFmtId="169" fontId="7" fillId="8" borderId="2" xfId="4" applyNumberFormat="1" applyFont="1" applyFill="1" applyBorder="1" applyAlignment="1">
      <alignment horizontal="center"/>
    </xf>
    <xf numFmtId="169" fontId="7" fillId="8" borderId="0" xfId="4" applyNumberFormat="1" applyFont="1" applyFill="1" applyBorder="1" applyAlignment="1">
      <alignment horizontal="right"/>
    </xf>
    <xf numFmtId="169" fontId="7" fillId="7" borderId="0" xfId="0" applyNumberFormat="1" applyFont="1" applyFill="1" applyBorder="1" applyAlignment="1">
      <alignment horizontal="center"/>
    </xf>
    <xf numFmtId="169" fontId="7" fillId="6" borderId="2" xfId="4" applyNumberFormat="1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49" fontId="24" fillId="0" borderId="11" xfId="0" applyNumberFormat="1" applyFon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24" fillId="0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/>
    </xf>
    <xf numFmtId="167" fontId="3" fillId="7" borderId="2" xfId="0" applyNumberFormat="1" applyFont="1" applyFill="1" applyBorder="1" applyProtection="1"/>
    <xf numFmtId="167" fontId="3" fillId="7" borderId="5" xfId="0" applyNumberFormat="1" applyFont="1" applyFill="1" applyBorder="1" applyProtection="1"/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/>
    <xf numFmtId="169" fontId="7" fillId="8" borderId="1" xfId="4" applyNumberFormat="1" applyFont="1" applyFill="1" applyBorder="1" applyAlignment="1"/>
    <xf numFmtId="169" fontId="7" fillId="8" borderId="0" xfId="4" applyNumberFormat="1" applyFont="1" applyFill="1" applyBorder="1" applyAlignment="1">
      <alignment horizontal="center"/>
    </xf>
    <xf numFmtId="164" fontId="3" fillId="0" borderId="0" xfId="0" applyNumberFormat="1" applyFont="1" applyAlignment="1" applyProtection="1">
      <alignment horizontal="left" wrapText="1"/>
    </xf>
    <xf numFmtId="164" fontId="3" fillId="0" borderId="0" xfId="0" applyNumberFormat="1" applyFont="1" applyBorder="1" applyAlignment="1" applyProtection="1">
      <alignment horizontal="left"/>
    </xf>
    <xf numFmtId="0" fontId="0" fillId="0" borderId="0" xfId="0" applyFill="1"/>
    <xf numFmtId="0" fontId="36" fillId="0" borderId="0" xfId="0" applyFont="1" applyFill="1"/>
    <xf numFmtId="166" fontId="7" fillId="0" borderId="0" xfId="0" applyNumberFormat="1" applyFont="1" applyAlignment="1" applyProtection="1">
      <alignment horizontal="righ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 wrapText="1"/>
    </xf>
    <xf numFmtId="16" fontId="3" fillId="0" borderId="0" xfId="0" applyNumberFormat="1" applyFont="1"/>
    <xf numFmtId="10" fontId="36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14" fillId="0" borderId="0" xfId="3" applyNumberFormat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0" fillId="0" borderId="0" xfId="0" quotePrefix="1" applyNumberFormat="1" applyFont="1" applyAlignment="1">
      <alignment horizontal="left"/>
    </xf>
    <xf numFmtId="164" fontId="7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6" fillId="0" borderId="4" xfId="0" applyFont="1" applyBorder="1" applyProtection="1">
      <protection locked="0"/>
    </xf>
    <xf numFmtId="0" fontId="6" fillId="0" borderId="4" xfId="0" applyFont="1" applyBorder="1"/>
    <xf numFmtId="167" fontId="22" fillId="7" borderId="0" xfId="1" applyNumberFormat="1" applyFont="1" applyFill="1" applyBorder="1"/>
    <xf numFmtId="167" fontId="24" fillId="4" borderId="38" xfId="0" applyNumberFormat="1" applyFont="1" applyFill="1" applyBorder="1" applyAlignment="1">
      <alignment horizontal="center"/>
    </xf>
    <xf numFmtId="167" fontId="6" fillId="4" borderId="38" xfId="0" applyNumberFormat="1" applyFont="1" applyFill="1" applyBorder="1" applyAlignment="1">
      <alignment horizontal="center"/>
    </xf>
    <xf numFmtId="167" fontId="48" fillId="7" borderId="20" xfId="0" applyNumberFormat="1" applyFont="1" applyFill="1" applyBorder="1" applyProtection="1"/>
    <xf numFmtId="167" fontId="22" fillId="7" borderId="2" xfId="1" applyNumberFormat="1" applyFont="1" applyFill="1" applyBorder="1"/>
    <xf numFmtId="167" fontId="6" fillId="6" borderId="4" xfId="1" applyNumberFormat="1" applyFont="1" applyFill="1" applyBorder="1"/>
    <xf numFmtId="167" fontId="48" fillId="12" borderId="38" xfId="0" applyNumberFormat="1" applyFont="1" applyFill="1" applyBorder="1" applyAlignment="1">
      <alignment horizontal="center"/>
    </xf>
    <xf numFmtId="167" fontId="24" fillId="12" borderId="38" xfId="0" applyNumberFormat="1" applyFont="1" applyFill="1" applyBorder="1" applyAlignment="1" applyProtection="1">
      <alignment horizontal="center"/>
    </xf>
    <xf numFmtId="167" fontId="6" fillId="7" borderId="39" xfId="0" applyNumberFormat="1" applyFont="1" applyFill="1" applyBorder="1" applyProtection="1"/>
    <xf numFmtId="167" fontId="6" fillId="7" borderId="40" xfId="0" applyNumberFormat="1" applyFont="1" applyFill="1" applyBorder="1" applyProtection="1"/>
    <xf numFmtId="0" fontId="7" fillId="7" borderId="18" xfId="0" applyFont="1" applyFill="1" applyBorder="1" applyAlignment="1">
      <alignment horizontal="center" wrapText="1"/>
    </xf>
    <xf numFmtId="164" fontId="6" fillId="0" borderId="4" xfId="0" applyNumberFormat="1" applyFont="1" applyBorder="1" applyProtection="1"/>
    <xf numFmtId="10" fontId="49" fillId="0" borderId="4" xfId="4" applyNumberFormat="1" applyFont="1" applyBorder="1"/>
    <xf numFmtId="168" fontId="29" fillId="0" borderId="4" xfId="2" applyNumberFormat="1" applyFont="1" applyBorder="1"/>
    <xf numFmtId="10" fontId="49" fillId="0" borderId="5" xfId="4" applyNumberFormat="1" applyFont="1" applyBorder="1"/>
    <xf numFmtId="167" fontId="6" fillId="8" borderId="3" xfId="1" applyNumberFormat="1" applyFont="1" applyFill="1" applyBorder="1"/>
    <xf numFmtId="167" fontId="6" fillId="8" borderId="4" xfId="1" applyNumberFormat="1" applyFont="1" applyFill="1" applyBorder="1"/>
    <xf numFmtId="167" fontId="6" fillId="7" borderId="3" xfId="0" applyNumberFormat="1" applyFont="1" applyFill="1" applyBorder="1"/>
    <xf numFmtId="170" fontId="3" fillId="7" borderId="4" xfId="0" applyNumberFormat="1" applyFont="1" applyFill="1" applyBorder="1"/>
    <xf numFmtId="167" fontId="6" fillId="7" borderId="5" xfId="0" applyNumberFormat="1" applyFont="1" applyFill="1" applyBorder="1"/>
    <xf numFmtId="167" fontId="6" fillId="9" borderId="3" xfId="0" applyNumberFormat="1" applyFont="1" applyFill="1" applyBorder="1"/>
    <xf numFmtId="167" fontId="6" fillId="9" borderId="5" xfId="0" applyNumberFormat="1" applyFont="1" applyFill="1" applyBorder="1"/>
    <xf numFmtId="167" fontId="6" fillId="7" borderId="24" xfId="0" applyNumberFormat="1" applyFont="1" applyFill="1" applyBorder="1" applyProtection="1"/>
    <xf numFmtId="167" fontId="6" fillId="7" borderId="4" xfId="0" applyNumberFormat="1" applyFont="1" applyFill="1" applyBorder="1"/>
    <xf numFmtId="39" fontId="3" fillId="4" borderId="4" xfId="0" applyNumberFormat="1" applyFont="1" applyFill="1" applyBorder="1" applyAlignment="1" applyProtection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6" fillId="12" borderId="4" xfId="0" applyNumberFormat="1" applyFont="1" applyFill="1" applyBorder="1" applyAlignment="1">
      <alignment horizontal="center"/>
    </xf>
    <xf numFmtId="2" fontId="6" fillId="14" borderId="4" xfId="0" applyNumberFormat="1" applyFont="1" applyFill="1" applyBorder="1" applyAlignment="1">
      <alignment horizontal="center"/>
    </xf>
    <xf numFmtId="2" fontId="6" fillId="16" borderId="4" xfId="0" applyNumberFormat="1" applyFont="1" applyFill="1" applyBorder="1" applyAlignment="1">
      <alignment horizontal="center"/>
    </xf>
    <xf numFmtId="0" fontId="3" fillId="0" borderId="0" xfId="0" applyFont="1" applyBorder="1"/>
    <xf numFmtId="39" fontId="3" fillId="4" borderId="0" xfId="0" applyNumberFormat="1" applyFont="1" applyFill="1" applyBorder="1" applyAlignment="1" applyProtection="1">
      <alignment horizontal="center"/>
    </xf>
    <xf numFmtId="2" fontId="6" fillId="11" borderId="0" xfId="0" applyNumberFormat="1" applyFont="1" applyFill="1" applyBorder="1" applyAlignment="1">
      <alignment horizontal="center"/>
    </xf>
    <xf numFmtId="2" fontId="6" fillId="12" borderId="0" xfId="0" applyNumberFormat="1" applyFont="1" applyFill="1" applyBorder="1" applyAlignment="1">
      <alignment horizontal="center"/>
    </xf>
    <xf numFmtId="2" fontId="6" fillId="14" borderId="0" xfId="0" applyNumberFormat="1" applyFont="1" applyFill="1" applyBorder="1" applyAlignment="1">
      <alignment horizontal="center"/>
    </xf>
    <xf numFmtId="2" fontId="6" fillId="16" borderId="0" xfId="0" applyNumberFormat="1" applyFont="1" applyFill="1" applyBorder="1" applyAlignment="1">
      <alignment horizontal="center"/>
    </xf>
    <xf numFmtId="2" fontId="6" fillId="14" borderId="5" xfId="0" applyNumberFormat="1" applyFont="1" applyFill="1" applyBorder="1" applyAlignment="1">
      <alignment horizontal="center"/>
    </xf>
    <xf numFmtId="0" fontId="30" fillId="0" borderId="0" xfId="0" applyFont="1" applyFill="1"/>
    <xf numFmtId="9" fontId="36" fillId="0" borderId="0" xfId="0" applyNumberFormat="1" applyFont="1" applyFill="1"/>
    <xf numFmtId="0" fontId="60" fillId="0" borderId="42" xfId="0" applyFont="1" applyBorder="1" applyAlignment="1">
      <alignment horizontal="center" vertical="center" wrapText="1"/>
    </xf>
    <xf numFmtId="0" fontId="60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61" fillId="0" borderId="44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0" fontId="63" fillId="0" borderId="44" xfId="0" applyFont="1" applyBorder="1" applyAlignment="1">
      <alignment horizontal="center" vertical="center" wrapText="1"/>
    </xf>
    <xf numFmtId="169" fontId="10" fillId="0" borderId="0" xfId="0" quotePrefix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left"/>
    </xf>
    <xf numFmtId="0" fontId="3" fillId="0" borderId="43" xfId="0" applyFont="1" applyBorder="1" applyAlignment="1">
      <alignment horizontal="center" vertical="center" wrapText="1"/>
    </xf>
    <xf numFmtId="0" fontId="62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64" fillId="0" borderId="41" xfId="0" applyFont="1" applyBorder="1" applyAlignment="1">
      <alignment vertical="center" wrapText="1"/>
    </xf>
    <xf numFmtId="6" fontId="64" fillId="0" borderId="41" xfId="0" applyNumberFormat="1" applyFont="1" applyBorder="1" applyAlignment="1">
      <alignment horizontal="center" vertical="center" wrapText="1"/>
    </xf>
    <xf numFmtId="167" fontId="3" fillId="8" borderId="3" xfId="1" applyNumberFormat="1" applyFont="1" applyFill="1" applyBorder="1"/>
    <xf numFmtId="167" fontId="3" fillId="8" borderId="4" xfId="1" applyNumberFormat="1" applyFont="1" applyFill="1" applyBorder="1"/>
    <xf numFmtId="167" fontId="3" fillId="8" borderId="5" xfId="0" applyNumberFormat="1" applyFont="1" applyFill="1" applyBorder="1" applyProtection="1"/>
    <xf numFmtId="2" fontId="6" fillId="11" borderId="3" xfId="0" applyNumberFormat="1" applyFont="1" applyFill="1" applyBorder="1" applyAlignment="1">
      <alignment horizontal="center"/>
    </xf>
    <xf numFmtId="164" fontId="6" fillId="0" borderId="18" xfId="0" applyNumberFormat="1" applyFont="1" applyBorder="1" applyProtection="1"/>
    <xf numFmtId="0" fontId="3" fillId="0" borderId="18" xfId="0" applyFont="1" applyBorder="1" applyProtection="1">
      <protection locked="0"/>
    </xf>
    <xf numFmtId="0" fontId="3" fillId="0" borderId="18" xfId="0" applyFont="1" applyBorder="1"/>
    <xf numFmtId="10" fontId="49" fillId="0" borderId="18" xfId="4" applyNumberFormat="1" applyFont="1" applyBorder="1"/>
    <xf numFmtId="168" fontId="29" fillId="0" borderId="18" xfId="2" applyNumberFormat="1" applyFont="1" applyBorder="1"/>
    <xf numFmtId="167" fontId="6" fillId="8" borderId="17" xfId="1" applyNumberFormat="1" applyFont="1" applyFill="1" applyBorder="1"/>
    <xf numFmtId="167" fontId="6" fillId="8" borderId="18" xfId="1" applyNumberFormat="1" applyFont="1" applyFill="1" applyBorder="1"/>
    <xf numFmtId="167" fontId="6" fillId="8" borderId="19" xfId="0" applyNumberFormat="1" applyFont="1" applyFill="1" applyBorder="1" applyProtection="1"/>
    <xf numFmtId="39" fontId="3" fillId="4" borderId="18" xfId="0" applyNumberFormat="1" applyFont="1" applyFill="1" applyBorder="1" applyAlignment="1" applyProtection="1">
      <alignment horizontal="center"/>
    </xf>
    <xf numFmtId="167" fontId="6" fillId="7" borderId="17" xfId="0" applyNumberFormat="1" applyFont="1" applyFill="1" applyBorder="1"/>
    <xf numFmtId="170" fontId="3" fillId="7" borderId="18" xfId="0" applyNumberFormat="1" applyFont="1" applyFill="1" applyBorder="1"/>
    <xf numFmtId="167" fontId="6" fillId="7" borderId="19" xfId="0" applyNumberFormat="1" applyFont="1" applyFill="1" applyBorder="1"/>
    <xf numFmtId="2" fontId="6" fillId="11" borderId="18" xfId="0" applyNumberFormat="1" applyFont="1" applyFill="1" applyBorder="1" applyAlignment="1">
      <alignment horizontal="center"/>
    </xf>
    <xf numFmtId="167" fontId="6" fillId="9" borderId="17" xfId="0" applyNumberFormat="1" applyFont="1" applyFill="1" applyBorder="1"/>
    <xf numFmtId="167" fontId="6" fillId="9" borderId="19" xfId="0" applyNumberFormat="1" applyFont="1" applyFill="1" applyBorder="1"/>
    <xf numFmtId="2" fontId="6" fillId="12" borderId="18" xfId="0" applyNumberFormat="1" applyFont="1" applyFill="1" applyBorder="1" applyAlignment="1">
      <alignment horizontal="center"/>
    </xf>
    <xf numFmtId="167" fontId="6" fillId="6" borderId="18" xfId="1" applyNumberFormat="1" applyFont="1" applyFill="1" applyBorder="1"/>
    <xf numFmtId="2" fontId="6" fillId="14" borderId="18" xfId="0" applyNumberFormat="1" applyFont="1" applyFill="1" applyBorder="1" applyAlignment="1">
      <alignment horizontal="center"/>
    </xf>
    <xf numFmtId="2" fontId="6" fillId="16" borderId="18" xfId="0" applyNumberFormat="1" applyFont="1" applyFill="1" applyBorder="1" applyAlignment="1">
      <alignment horizontal="center"/>
    </xf>
    <xf numFmtId="167" fontId="6" fillId="7" borderId="45" xfId="0" applyNumberFormat="1" applyFont="1" applyFill="1" applyBorder="1" applyProtection="1"/>
    <xf numFmtId="167" fontId="6" fillId="7" borderId="18" xfId="0" applyNumberFormat="1" applyFont="1" applyFill="1" applyBorder="1"/>
    <xf numFmtId="167" fontId="6" fillId="7" borderId="19" xfId="0" applyNumberFormat="1" applyFont="1" applyFill="1" applyBorder="1" applyProtection="1"/>
    <xf numFmtId="0" fontId="2" fillId="5" borderId="0" xfId="0" applyFont="1" applyFill="1" applyAlignment="1">
      <alignment horizontal="center"/>
    </xf>
    <xf numFmtId="167" fontId="57" fillId="4" borderId="2" xfId="0" applyNumberFormat="1" applyFont="1" applyFill="1" applyBorder="1" applyAlignment="1" applyProtection="1">
      <alignment horizontal="center"/>
    </xf>
    <xf numFmtId="167" fontId="6" fillId="9" borderId="3" xfId="0" applyNumberFormat="1" applyFont="1" applyFill="1" applyBorder="1" applyProtection="1"/>
    <xf numFmtId="167" fontId="6" fillId="9" borderId="4" xfId="0" applyNumberFormat="1" applyFont="1" applyFill="1" applyBorder="1" applyProtection="1"/>
    <xf numFmtId="167" fontId="6" fillId="9" borderId="5" xfId="0" applyNumberFormat="1" applyFont="1" applyFill="1" applyBorder="1" applyProtection="1"/>
    <xf numFmtId="167" fontId="44" fillId="9" borderId="19" xfId="0" applyNumberFormat="1" applyFont="1" applyFill="1" applyBorder="1" applyProtection="1"/>
    <xf numFmtId="167" fontId="44" fillId="7" borderId="20" xfId="0" applyNumberFormat="1" applyFont="1" applyFill="1" applyBorder="1" applyProtection="1"/>
    <xf numFmtId="167" fontId="24" fillId="8" borderId="14" xfId="0" applyNumberFormat="1" applyFont="1" applyFill="1" applyBorder="1" applyProtection="1"/>
    <xf numFmtId="167" fontId="3" fillId="6" borderId="35" xfId="0" applyNumberFormat="1" applyFont="1" applyFill="1" applyBorder="1" applyAlignment="1" applyProtection="1">
      <alignment horizontal="right"/>
    </xf>
    <xf numFmtId="167" fontId="3" fillId="6" borderId="36" xfId="0" applyNumberFormat="1" applyFont="1" applyFill="1" applyBorder="1" applyAlignment="1" applyProtection="1">
      <alignment horizontal="right"/>
    </xf>
    <xf numFmtId="167" fontId="3" fillId="6" borderId="34" xfId="0" applyNumberFormat="1" applyFont="1" applyFill="1" applyBorder="1" applyAlignment="1" applyProtection="1">
      <alignment horizontal="right"/>
    </xf>
    <xf numFmtId="0" fontId="49" fillId="2" borderId="0" xfId="0" applyNumberFormat="1" applyFont="1" applyFill="1" applyBorder="1" applyProtection="1"/>
    <xf numFmtId="164" fontId="6" fillId="9" borderId="0" xfId="0" applyNumberFormat="1" applyFont="1" applyFill="1" applyBorder="1" applyAlignment="1" applyProtection="1">
      <alignment horizontal="center"/>
    </xf>
    <xf numFmtId="164" fontId="6" fillId="9" borderId="0" xfId="0" applyNumberFormat="1" applyFont="1" applyFill="1" applyAlignment="1" applyProtection="1">
      <alignment horizontal="center"/>
    </xf>
    <xf numFmtId="164" fontId="3" fillId="9" borderId="0" xfId="0" applyNumberFormat="1" applyFont="1" applyFill="1"/>
    <xf numFmtId="10" fontId="3" fillId="9" borderId="0" xfId="0" applyNumberFormat="1" applyFont="1" applyFill="1" applyProtection="1"/>
    <xf numFmtId="164" fontId="3" fillId="9" borderId="0" xfId="0" applyNumberFormat="1" applyFont="1" applyFill="1" applyAlignment="1" applyProtection="1">
      <alignment horizontal="left"/>
    </xf>
    <xf numFmtId="164" fontId="6" fillId="9" borderId="0" xfId="0" applyNumberFormat="1" applyFont="1" applyFill="1" applyAlignment="1" applyProtection="1">
      <alignment horizontal="left"/>
    </xf>
    <xf numFmtId="10" fontId="49" fillId="9" borderId="0" xfId="0" applyNumberFormat="1" applyFont="1" applyFill="1" applyBorder="1" applyProtection="1"/>
    <xf numFmtId="1" fontId="49" fillId="9" borderId="0" xfId="0" applyNumberFormat="1" applyFont="1" applyFill="1" applyBorder="1" applyProtection="1"/>
    <xf numFmtId="0" fontId="6" fillId="9" borderId="0" xfId="0" applyFont="1" applyFill="1" applyProtection="1">
      <protection locked="0"/>
    </xf>
    <xf numFmtId="166" fontId="50" fillId="0" borderId="0" xfId="0" applyNumberFormat="1" applyFont="1" applyAlignment="1" applyProtection="1">
      <alignment horizontal="left"/>
    </xf>
    <xf numFmtId="167" fontId="6" fillId="7" borderId="15" xfId="0" applyNumberFormat="1" applyFont="1" applyFill="1" applyBorder="1"/>
    <xf numFmtId="167" fontId="6" fillId="7" borderId="21" xfId="0" applyNumberFormat="1" applyFont="1" applyFill="1" applyBorder="1"/>
    <xf numFmtId="167" fontId="48" fillId="7" borderId="46" xfId="0" applyNumberFormat="1" applyFont="1" applyFill="1" applyBorder="1" applyProtection="1"/>
    <xf numFmtId="167" fontId="6" fillId="7" borderId="17" xfId="0" applyNumberFormat="1" applyFont="1" applyFill="1" applyBorder="1" applyProtection="1"/>
    <xf numFmtId="167" fontId="6" fillId="7" borderId="47" xfId="0" applyNumberFormat="1" applyFont="1" applyFill="1" applyBorder="1" applyProtection="1"/>
    <xf numFmtId="167" fontId="48" fillId="7" borderId="16" xfId="0" applyNumberFormat="1" applyFont="1" applyFill="1" applyBorder="1" applyProtection="1"/>
    <xf numFmtId="164" fontId="3" fillId="5" borderId="0" xfId="0" applyNumberFormat="1" applyFont="1" applyFill="1" applyAlignment="1" applyProtection="1">
      <alignment horizontal="left" wrapText="1"/>
    </xf>
    <xf numFmtId="165" fontId="6" fillId="9" borderId="0" xfId="0" applyNumberFormat="1" applyFont="1" applyFill="1" applyProtection="1"/>
    <xf numFmtId="41" fontId="6" fillId="6" borderId="1" xfId="1" applyNumberFormat="1" applyFont="1" applyFill="1" applyBorder="1" applyProtection="1"/>
    <xf numFmtId="0" fontId="65" fillId="0" borderId="0" xfId="0" applyFont="1"/>
    <xf numFmtId="164" fontId="66" fillId="0" borderId="0" xfId="0" applyNumberFormat="1" applyFont="1" applyProtection="1"/>
    <xf numFmtId="0" fontId="66" fillId="0" borderId="0" xfId="0" applyFont="1"/>
    <xf numFmtId="167" fontId="67" fillId="8" borderId="1" xfId="1" applyNumberFormat="1" applyFont="1" applyFill="1" applyBorder="1"/>
    <xf numFmtId="167" fontId="67" fillId="8" borderId="0" xfId="1" applyNumberFormat="1" applyFont="1" applyFill="1" applyBorder="1"/>
    <xf numFmtId="167" fontId="68" fillId="8" borderId="2" xfId="1" applyNumberFormat="1" applyFont="1" applyFill="1" applyBorder="1"/>
    <xf numFmtId="167" fontId="67" fillId="4" borderId="0" xfId="0" applyNumberFormat="1" applyFont="1" applyFill="1" applyAlignment="1">
      <alignment horizontal="center"/>
    </xf>
    <xf numFmtId="167" fontId="67" fillId="6" borderId="1" xfId="1" applyNumberFormat="1" applyFont="1" applyFill="1" applyBorder="1"/>
    <xf numFmtId="167" fontId="67" fillId="6" borderId="0" xfId="1" applyNumberFormat="1" applyFont="1" applyFill="1" applyBorder="1"/>
    <xf numFmtId="167" fontId="68" fillId="6" borderId="2" xfId="1" applyNumberFormat="1" applyFont="1" applyFill="1" applyBorder="1"/>
    <xf numFmtId="167" fontId="67" fillId="11" borderId="0" xfId="0" applyNumberFormat="1" applyFont="1" applyFill="1" applyBorder="1" applyAlignment="1">
      <alignment horizontal="center"/>
    </xf>
    <xf numFmtId="167" fontId="67" fillId="12" borderId="0" xfId="0" applyNumberFormat="1" applyFont="1" applyFill="1" applyBorder="1" applyAlignment="1">
      <alignment horizontal="center"/>
    </xf>
    <xf numFmtId="167" fontId="67" fillId="14" borderId="0" xfId="0" applyNumberFormat="1" applyFont="1" applyFill="1" applyAlignment="1">
      <alignment horizontal="center"/>
    </xf>
    <xf numFmtId="167" fontId="67" fillId="16" borderId="0" xfId="0" applyNumberFormat="1" applyFont="1" applyFill="1" applyAlignment="1">
      <alignment horizontal="center"/>
    </xf>
    <xf numFmtId="167" fontId="67" fillId="7" borderId="1" xfId="0" applyNumberFormat="1" applyFont="1" applyFill="1" applyBorder="1" applyProtection="1"/>
    <xf numFmtId="167" fontId="67" fillId="7" borderId="15" xfId="0" applyNumberFormat="1" applyFont="1" applyFill="1" applyBorder="1" applyProtection="1"/>
    <xf numFmtId="167" fontId="67" fillId="7" borderId="0" xfId="0" applyNumberFormat="1" applyFont="1" applyFill="1" applyBorder="1"/>
    <xf numFmtId="167" fontId="67" fillId="7" borderId="2" xfId="0" applyNumberFormat="1" applyFont="1" applyFill="1" applyBorder="1" applyProtection="1"/>
    <xf numFmtId="167" fontId="67" fillId="7" borderId="0" xfId="0" applyNumberFormat="1" applyFont="1" applyFill="1" applyBorder="1" applyProtection="1"/>
    <xf numFmtId="167" fontId="67" fillId="8" borderId="1" xfId="1" applyNumberFormat="1" applyFont="1" applyFill="1" applyBorder="1" applyProtection="1"/>
    <xf numFmtId="167" fontId="67" fillId="8" borderId="0" xfId="1" applyNumberFormat="1" applyFont="1" applyFill="1" applyBorder="1" applyProtection="1"/>
    <xf numFmtId="167" fontId="67" fillId="8" borderId="2" xfId="1" applyNumberFormat="1" applyFont="1" applyFill="1" applyBorder="1" applyProtection="1"/>
    <xf numFmtId="164" fontId="67" fillId="0" borderId="0" xfId="0" applyNumberFormat="1" applyFont="1" applyProtection="1"/>
    <xf numFmtId="164" fontId="69" fillId="0" borderId="0" xfId="0" applyNumberFormat="1" applyFont="1" applyAlignment="1" applyProtection="1">
      <alignment horizontal="centerContinuous"/>
    </xf>
    <xf numFmtId="164" fontId="66" fillId="0" borderId="0" xfId="0" applyNumberFormat="1" applyFont="1" applyAlignment="1" applyProtection="1">
      <alignment horizontal="centerContinuous"/>
    </xf>
    <xf numFmtId="167" fontId="68" fillId="8" borderId="1" xfId="1" applyNumberFormat="1" applyFont="1" applyFill="1" applyBorder="1"/>
    <xf numFmtId="167" fontId="68" fillId="8" borderId="0" xfId="1" applyNumberFormat="1" applyFont="1" applyFill="1" applyBorder="1"/>
    <xf numFmtId="167" fontId="3" fillId="8" borderId="34" xfId="0" applyNumberFormat="1" applyFont="1" applyFill="1" applyBorder="1" applyAlignment="1" applyProtection="1">
      <alignment horizontal="right"/>
    </xf>
    <xf numFmtId="167" fontId="3" fillId="8" borderId="35" xfId="0" applyNumberFormat="1" applyFont="1" applyFill="1" applyBorder="1" applyAlignment="1" applyProtection="1">
      <alignment horizontal="right"/>
    </xf>
    <xf numFmtId="167" fontId="3" fillId="8" borderId="36" xfId="0" applyNumberFormat="1" applyFont="1" applyFill="1" applyBorder="1" applyAlignment="1" applyProtection="1">
      <alignment horizontal="right"/>
    </xf>
    <xf numFmtId="167" fontId="48" fillId="8" borderId="16" xfId="1" applyNumberFormat="1" applyFont="1" applyFill="1" applyBorder="1" applyProtection="1"/>
    <xf numFmtId="167" fontId="48" fillId="8" borderId="48" xfId="1" applyNumberFormat="1" applyFont="1" applyFill="1" applyBorder="1" applyProtection="1"/>
    <xf numFmtId="167" fontId="48" fillId="8" borderId="20" xfId="1" applyNumberFormat="1" applyFont="1" applyFill="1" applyBorder="1" applyProtection="1"/>
    <xf numFmtId="167" fontId="48" fillId="6" borderId="16" xfId="1" applyNumberFormat="1" applyFont="1" applyFill="1" applyBorder="1" applyProtection="1"/>
    <xf numFmtId="167" fontId="48" fillId="6" borderId="48" xfId="1" applyNumberFormat="1" applyFont="1" applyFill="1" applyBorder="1" applyProtection="1"/>
    <xf numFmtId="167" fontId="48" fillId="6" borderId="20" xfId="1" applyNumberFormat="1" applyFont="1" applyFill="1" applyBorder="1" applyProtection="1"/>
    <xf numFmtId="167" fontId="48" fillId="11" borderId="48" xfId="0" applyNumberFormat="1" applyFont="1" applyFill="1" applyBorder="1" applyAlignment="1">
      <alignment horizontal="center"/>
    </xf>
    <xf numFmtId="167" fontId="48" fillId="12" borderId="48" xfId="0" applyNumberFormat="1" applyFont="1" applyFill="1" applyBorder="1" applyAlignment="1">
      <alignment horizontal="center"/>
    </xf>
    <xf numFmtId="167" fontId="48" fillId="14" borderId="48" xfId="0" applyNumberFormat="1" applyFont="1" applyFill="1" applyBorder="1" applyAlignment="1">
      <alignment horizontal="center"/>
    </xf>
    <xf numFmtId="167" fontId="48" fillId="16" borderId="48" xfId="0" applyNumberFormat="1" applyFont="1" applyFill="1" applyBorder="1" applyAlignment="1" applyProtection="1">
      <alignment horizontal="center"/>
    </xf>
    <xf numFmtId="167" fontId="48" fillId="7" borderId="48" xfId="0" applyNumberFormat="1" applyFont="1" applyFill="1" applyBorder="1"/>
    <xf numFmtId="167" fontId="6" fillId="8" borderId="20" xfId="0" applyNumberFormat="1" applyFont="1" applyFill="1" applyBorder="1" applyProtection="1"/>
    <xf numFmtId="167" fontId="6" fillId="7" borderId="16" xfId="0" applyNumberFormat="1" applyFont="1" applyFill="1" applyBorder="1" applyProtection="1"/>
    <xf numFmtId="167" fontId="6" fillId="7" borderId="46" xfId="0" applyNumberFormat="1" applyFont="1" applyFill="1" applyBorder="1" applyProtection="1"/>
    <xf numFmtId="167" fontId="6" fillId="7" borderId="48" xfId="0" applyNumberFormat="1" applyFont="1" applyFill="1" applyBorder="1"/>
    <xf numFmtId="167" fontId="6" fillId="7" borderId="20" xfId="0" applyNumberFormat="1" applyFont="1" applyFill="1" applyBorder="1" applyProtection="1"/>
    <xf numFmtId="167" fontId="48" fillId="8" borderId="49" xfId="1" applyNumberFormat="1" applyFont="1" applyFill="1" applyBorder="1"/>
    <xf numFmtId="167" fontId="48" fillId="8" borderId="50" xfId="1" applyNumberFormat="1" applyFont="1" applyFill="1" applyBorder="1"/>
    <xf numFmtId="167" fontId="48" fillId="8" borderId="51" xfId="1" applyNumberFormat="1" applyFont="1" applyFill="1" applyBorder="1"/>
    <xf numFmtId="167" fontId="48" fillId="7" borderId="49" xfId="0" applyNumberFormat="1" applyFont="1" applyFill="1" applyBorder="1" applyProtection="1"/>
    <xf numFmtId="167" fontId="48" fillId="7" borderId="11" xfId="0" applyNumberFormat="1" applyFont="1" applyFill="1" applyBorder="1" applyProtection="1"/>
    <xf numFmtId="167" fontId="48" fillId="7" borderId="50" xfId="0" applyNumberFormat="1" applyFont="1" applyFill="1" applyBorder="1"/>
    <xf numFmtId="167" fontId="48" fillId="7" borderId="51" xfId="0" applyNumberFormat="1" applyFont="1" applyFill="1" applyBorder="1" applyProtection="1"/>
    <xf numFmtId="167" fontId="48" fillId="8" borderId="49" xfId="1" applyNumberFormat="1" applyFont="1" applyFill="1" applyBorder="1" applyProtection="1"/>
    <xf numFmtId="167" fontId="48" fillId="8" borderId="50" xfId="1" applyNumberFormat="1" applyFont="1" applyFill="1" applyBorder="1" applyProtection="1"/>
    <xf numFmtId="167" fontId="48" fillId="8" borderId="51" xfId="0" applyNumberFormat="1" applyFont="1" applyFill="1" applyBorder="1" applyProtection="1"/>
    <xf numFmtId="167" fontId="6" fillId="7" borderId="25" xfId="0" applyNumberFormat="1" applyFont="1" applyFill="1" applyBorder="1"/>
    <xf numFmtId="167" fontId="48" fillId="8" borderId="51" xfId="1" applyNumberFormat="1" applyFont="1" applyFill="1" applyBorder="1" applyProtection="1"/>
    <xf numFmtId="167" fontId="48" fillId="7" borderId="52" xfId="0" applyNumberFormat="1" applyFont="1" applyFill="1" applyBorder="1" applyProtection="1"/>
    <xf numFmtId="167" fontId="48" fillId="8" borderId="20" xfId="0" applyNumberFormat="1" applyFont="1" applyFill="1" applyBorder="1" applyProtection="1"/>
    <xf numFmtId="167" fontId="67" fillId="8" borderId="12" xfId="1" applyNumberFormat="1" applyFont="1" applyFill="1" applyBorder="1"/>
    <xf numFmtId="167" fontId="67" fillId="8" borderId="13" xfId="1" applyNumberFormat="1" applyFont="1" applyFill="1" applyBorder="1"/>
    <xf numFmtId="167" fontId="68" fillId="8" borderId="14" xfId="1" applyNumberFormat="1" applyFont="1" applyFill="1" applyBorder="1"/>
    <xf numFmtId="167" fontId="67" fillId="8" borderId="16" xfId="1" applyNumberFormat="1" applyFont="1" applyFill="1" applyBorder="1"/>
    <xf numFmtId="167" fontId="67" fillId="8" borderId="48" xfId="1" applyNumberFormat="1" applyFont="1" applyFill="1" applyBorder="1"/>
    <xf numFmtId="167" fontId="68" fillId="8" borderId="20" xfId="1" applyNumberFormat="1" applyFont="1" applyFill="1" applyBorder="1"/>
    <xf numFmtId="167" fontId="67" fillId="7" borderId="16" xfId="0" applyNumberFormat="1" applyFont="1" applyFill="1" applyBorder="1" applyProtection="1"/>
    <xf numFmtId="167" fontId="67" fillId="7" borderId="46" xfId="0" applyNumberFormat="1" applyFont="1" applyFill="1" applyBorder="1" applyProtection="1"/>
    <xf numFmtId="167" fontId="67" fillId="7" borderId="48" xfId="0" applyNumberFormat="1" applyFont="1" applyFill="1" applyBorder="1"/>
    <xf numFmtId="167" fontId="67" fillId="7" borderId="20" xfId="0" applyNumberFormat="1" applyFont="1" applyFill="1" applyBorder="1" applyProtection="1"/>
    <xf numFmtId="167" fontId="67" fillId="7" borderId="12" xfId="0" applyNumberFormat="1" applyFont="1" applyFill="1" applyBorder="1" applyProtection="1"/>
    <xf numFmtId="167" fontId="67" fillId="7" borderId="21" xfId="0" applyNumberFormat="1" applyFont="1" applyFill="1" applyBorder="1" applyProtection="1"/>
    <xf numFmtId="167" fontId="67" fillId="7" borderId="13" xfId="0" applyNumberFormat="1" applyFont="1" applyFill="1" applyBorder="1"/>
    <xf numFmtId="167" fontId="67" fillId="7" borderId="14" xfId="0" applyNumberFormat="1" applyFont="1" applyFill="1" applyBorder="1" applyProtection="1"/>
    <xf numFmtId="167" fontId="44" fillId="8" borderId="53" xfId="0" applyNumberFormat="1" applyFont="1" applyFill="1" applyBorder="1" applyProtection="1"/>
    <xf numFmtId="167" fontId="44" fillId="8" borderId="9" xfId="0" applyNumberFormat="1" applyFont="1" applyFill="1" applyBorder="1" applyProtection="1"/>
    <xf numFmtId="167" fontId="44" fillId="8" borderId="54" xfId="0" applyNumberFormat="1" applyFont="1" applyFill="1" applyBorder="1" applyProtection="1"/>
    <xf numFmtId="167" fontId="67" fillId="6" borderId="16" xfId="1" applyNumberFormat="1" applyFont="1" applyFill="1" applyBorder="1"/>
    <xf numFmtId="167" fontId="67" fillId="6" borderId="48" xfId="1" applyNumberFormat="1" applyFont="1" applyFill="1" applyBorder="1"/>
    <xf numFmtId="167" fontId="68" fillId="6" borderId="20" xfId="1" applyNumberFormat="1" applyFont="1" applyFill="1" applyBorder="1"/>
    <xf numFmtId="167" fontId="44" fillId="8" borderId="17" xfId="0" applyNumberFormat="1" applyFont="1" applyFill="1" applyBorder="1" applyProtection="1"/>
    <xf numFmtId="167" fontId="44" fillId="8" borderId="18" xfId="0" applyNumberFormat="1" applyFont="1" applyFill="1" applyBorder="1" applyProtection="1"/>
    <xf numFmtId="167" fontId="44" fillId="8" borderId="19" xfId="0" applyNumberFormat="1" applyFont="1" applyFill="1" applyBorder="1" applyProtection="1"/>
    <xf numFmtId="167" fontId="44" fillId="7" borderId="17" xfId="0" applyNumberFormat="1" applyFont="1" applyFill="1" applyBorder="1" applyProtection="1"/>
    <xf numFmtId="167" fontId="44" fillId="6" borderId="18" xfId="0" applyNumberFormat="1" applyFont="1" applyFill="1" applyBorder="1" applyProtection="1"/>
    <xf numFmtId="167" fontId="44" fillId="7" borderId="19" xfId="0" applyNumberFormat="1" applyFont="1" applyFill="1" applyBorder="1" applyProtection="1"/>
    <xf numFmtId="167" fontId="48" fillId="7" borderId="50" xfId="0" applyNumberFormat="1" applyFont="1" applyFill="1" applyBorder="1" applyProtection="1"/>
    <xf numFmtId="167" fontId="48" fillId="8" borderId="56" xfId="1" applyNumberFormat="1" applyFont="1" applyFill="1" applyBorder="1" applyProtection="1"/>
    <xf numFmtId="167" fontId="48" fillId="8" borderId="57" xfId="1" applyNumberFormat="1" applyFont="1" applyFill="1" applyBorder="1" applyProtection="1"/>
    <xf numFmtId="167" fontId="48" fillId="8" borderId="14" xfId="0" applyNumberFormat="1" applyFont="1" applyFill="1" applyBorder="1" applyProtection="1"/>
    <xf numFmtId="167" fontId="48" fillId="7" borderId="49" xfId="0" applyNumberFormat="1" applyFont="1" applyFill="1" applyBorder="1"/>
    <xf numFmtId="167" fontId="48" fillId="7" borderId="51" xfId="0" applyNumberFormat="1" applyFont="1" applyFill="1" applyBorder="1"/>
    <xf numFmtId="167" fontId="48" fillId="7" borderId="49" xfId="1" applyNumberFormat="1" applyFont="1" applyFill="1" applyBorder="1" applyProtection="1"/>
    <xf numFmtId="167" fontId="48" fillId="7" borderId="50" xfId="1" applyNumberFormat="1" applyFont="1" applyFill="1" applyBorder="1" applyProtection="1"/>
    <xf numFmtId="167" fontId="48" fillId="7" borderId="51" xfId="1" applyNumberFormat="1" applyFont="1" applyFill="1" applyBorder="1" applyProtection="1"/>
    <xf numFmtId="167" fontId="48" fillId="6" borderId="50" xfId="1" applyNumberFormat="1" applyFont="1" applyFill="1" applyBorder="1" applyProtection="1"/>
    <xf numFmtId="167" fontId="48" fillId="6" borderId="51" xfId="1" applyNumberFormat="1" applyFont="1" applyFill="1" applyBorder="1" applyProtection="1"/>
    <xf numFmtId="167" fontId="48" fillId="6" borderId="49" xfId="1" applyNumberFormat="1" applyFont="1" applyFill="1" applyBorder="1" applyProtection="1"/>
    <xf numFmtId="167" fontId="48" fillId="9" borderId="49" xfId="1" applyNumberFormat="1" applyFont="1" applyFill="1" applyBorder="1" applyProtection="1"/>
    <xf numFmtId="167" fontId="48" fillId="9" borderId="50" xfId="1" applyNumberFormat="1" applyFont="1" applyFill="1" applyBorder="1" applyProtection="1"/>
    <xf numFmtId="167" fontId="48" fillId="9" borderId="51" xfId="1" applyNumberFormat="1" applyFont="1" applyFill="1" applyBorder="1" applyProtection="1"/>
    <xf numFmtId="167" fontId="48" fillId="9" borderId="49" xfId="0" applyNumberFormat="1" applyFont="1" applyFill="1" applyBorder="1"/>
    <xf numFmtId="167" fontId="48" fillId="9" borderId="50" xfId="0" applyNumberFormat="1" applyFont="1" applyFill="1" applyBorder="1"/>
    <xf numFmtId="167" fontId="48" fillId="9" borderId="51" xfId="0" applyNumberFormat="1" applyFont="1" applyFill="1" applyBorder="1"/>
    <xf numFmtId="167" fontId="48" fillId="9" borderId="16" xfId="0" applyNumberFormat="1" applyFont="1" applyFill="1" applyBorder="1"/>
    <xf numFmtId="167" fontId="48" fillId="9" borderId="48" xfId="0" applyNumberFormat="1" applyFont="1" applyFill="1" applyBorder="1"/>
    <xf numFmtId="167" fontId="48" fillId="9" borderId="20" xfId="0" applyNumberFormat="1" applyFont="1" applyFill="1" applyBorder="1"/>
    <xf numFmtId="167" fontId="48" fillId="7" borderId="16" xfId="0" applyNumberFormat="1" applyFont="1" applyFill="1" applyBorder="1"/>
    <xf numFmtId="167" fontId="48" fillId="7" borderId="20" xfId="0" applyNumberFormat="1" applyFont="1" applyFill="1" applyBorder="1"/>
    <xf numFmtId="167" fontId="48" fillId="9" borderId="49" xfId="0" applyNumberFormat="1" applyFont="1" applyFill="1" applyBorder="1" applyProtection="1"/>
    <xf numFmtId="167" fontId="48" fillId="9" borderId="50" xfId="0" applyNumberFormat="1" applyFont="1" applyFill="1" applyBorder="1" applyProtection="1"/>
    <xf numFmtId="167" fontId="48" fillId="9" borderId="51" xfId="0" applyNumberFormat="1" applyFont="1" applyFill="1" applyBorder="1" applyProtection="1"/>
    <xf numFmtId="167" fontId="67" fillId="6" borderId="12" xfId="1" applyNumberFormat="1" applyFont="1" applyFill="1" applyBorder="1"/>
    <xf numFmtId="167" fontId="67" fillId="6" borderId="13" xfId="1" applyNumberFormat="1" applyFont="1" applyFill="1" applyBorder="1"/>
    <xf numFmtId="167" fontId="68" fillId="6" borderId="14" xfId="1" applyNumberFormat="1" applyFont="1" applyFill="1" applyBorder="1"/>
    <xf numFmtId="167" fontId="6" fillId="8" borderId="16" xfId="1" applyNumberFormat="1" applyFont="1" applyFill="1" applyBorder="1" applyProtection="1">
      <protection locked="0"/>
    </xf>
    <xf numFmtId="167" fontId="6" fillId="8" borderId="48" xfId="1" applyNumberFormat="1" applyFont="1" applyFill="1" applyBorder="1" applyProtection="1">
      <protection locked="0"/>
    </xf>
    <xf numFmtId="167" fontId="6" fillId="7" borderId="16" xfId="0" applyNumberFormat="1" applyFont="1" applyFill="1" applyBorder="1"/>
    <xf numFmtId="167" fontId="6" fillId="7" borderId="20" xfId="0" applyNumberFormat="1" applyFont="1" applyFill="1" applyBorder="1"/>
    <xf numFmtId="167" fontId="6" fillId="9" borderId="16" xfId="0" applyNumberFormat="1" applyFont="1" applyFill="1" applyBorder="1"/>
    <xf numFmtId="167" fontId="6" fillId="9" borderId="48" xfId="0" applyNumberFormat="1" applyFont="1" applyFill="1" applyBorder="1"/>
    <xf numFmtId="167" fontId="6" fillId="9" borderId="20" xfId="0" applyNumberFormat="1" applyFont="1" applyFill="1" applyBorder="1"/>
    <xf numFmtId="167" fontId="44" fillId="7" borderId="46" xfId="0" applyNumberFormat="1" applyFont="1" applyFill="1" applyBorder="1" applyProtection="1"/>
    <xf numFmtId="167" fontId="6" fillId="8" borderId="50" xfId="1" applyNumberFormat="1" applyFont="1" applyFill="1" applyBorder="1" applyProtection="1"/>
    <xf numFmtId="167" fontId="6" fillId="4" borderId="55" xfId="0" applyNumberFormat="1" applyFont="1" applyFill="1" applyBorder="1" applyAlignment="1">
      <alignment horizontal="center"/>
    </xf>
    <xf numFmtId="167" fontId="24" fillId="11" borderId="58" xfId="0" applyNumberFormat="1" applyFont="1" applyFill="1" applyBorder="1" applyAlignment="1">
      <alignment horizontal="center"/>
    </xf>
    <xf numFmtId="167" fontId="24" fillId="12" borderId="58" xfId="0" applyNumberFormat="1" applyFont="1" applyFill="1" applyBorder="1" applyAlignment="1" applyProtection="1">
      <alignment horizontal="center"/>
    </xf>
    <xf numFmtId="167" fontId="24" fillId="14" borderId="58" xfId="0" applyNumberFormat="1" applyFont="1" applyFill="1" applyBorder="1" applyAlignment="1" applyProtection="1">
      <alignment horizontal="center"/>
    </xf>
    <xf numFmtId="167" fontId="24" fillId="4" borderId="59" xfId="0" applyNumberFormat="1" applyFont="1" applyFill="1" applyBorder="1" applyAlignment="1">
      <alignment horizontal="center"/>
    </xf>
    <xf numFmtId="167" fontId="24" fillId="4" borderId="58" xfId="0" applyNumberFormat="1" applyFont="1" applyFill="1" applyBorder="1" applyAlignment="1">
      <alignment horizontal="center"/>
    </xf>
    <xf numFmtId="38" fontId="6" fillId="4" borderId="58" xfId="0" applyNumberFormat="1" applyFont="1" applyFill="1" applyBorder="1" applyAlignment="1" applyProtection="1">
      <alignment horizontal="center"/>
    </xf>
    <xf numFmtId="0" fontId="6" fillId="11" borderId="58" xfId="0" applyFont="1" applyFill="1" applyBorder="1" applyAlignment="1">
      <alignment horizontal="center"/>
    </xf>
    <xf numFmtId="0" fontId="6" fillId="12" borderId="58" xfId="0" applyFont="1" applyFill="1" applyBorder="1" applyAlignment="1">
      <alignment horizontal="center"/>
    </xf>
    <xf numFmtId="0" fontId="6" fillId="14" borderId="58" xfId="0" applyFont="1" applyFill="1" applyBorder="1" applyAlignment="1">
      <alignment horizontal="center"/>
    </xf>
    <xf numFmtId="0" fontId="6" fillId="16" borderId="58" xfId="0" applyFont="1" applyFill="1" applyBorder="1" applyAlignment="1">
      <alignment horizontal="center"/>
    </xf>
    <xf numFmtId="167" fontId="24" fillId="16" borderId="58" xfId="0" applyNumberFormat="1" applyFont="1" applyFill="1" applyBorder="1" applyAlignment="1" applyProtection="1">
      <alignment horizontal="center"/>
    </xf>
    <xf numFmtId="167" fontId="48" fillId="8" borderId="60" xfId="1" applyNumberFormat="1" applyFont="1" applyFill="1" applyBorder="1" applyProtection="1"/>
    <xf numFmtId="167" fontId="48" fillId="8" borderId="61" xfId="1" applyNumberFormat="1" applyFont="1" applyFill="1" applyBorder="1" applyProtection="1"/>
    <xf numFmtId="167" fontId="48" fillId="8" borderId="62" xfId="1" applyNumberFormat="1" applyFont="1" applyFill="1" applyBorder="1" applyProtection="1"/>
    <xf numFmtId="167" fontId="48" fillId="7" borderId="60" xfId="1" applyNumberFormat="1" applyFont="1" applyFill="1" applyBorder="1" applyProtection="1"/>
    <xf numFmtId="167" fontId="48" fillId="7" borderId="61" xfId="1" applyNumberFormat="1" applyFont="1" applyFill="1" applyBorder="1" applyProtection="1"/>
    <xf numFmtId="167" fontId="48" fillId="7" borderId="62" xfId="1" applyNumberFormat="1" applyFont="1" applyFill="1" applyBorder="1" applyProtection="1"/>
    <xf numFmtId="167" fontId="48" fillId="9" borderId="60" xfId="1" applyNumberFormat="1" applyFont="1" applyFill="1" applyBorder="1" applyProtection="1"/>
    <xf numFmtId="167" fontId="48" fillId="9" borderId="61" xfId="1" applyNumberFormat="1" applyFont="1" applyFill="1" applyBorder="1" applyProtection="1"/>
    <xf numFmtId="167" fontId="48" fillId="9" borderId="62" xfId="1" applyNumberFormat="1" applyFont="1" applyFill="1" applyBorder="1" applyProtection="1"/>
    <xf numFmtId="167" fontId="48" fillId="7" borderId="60" xfId="0" applyNumberFormat="1" applyFont="1" applyFill="1" applyBorder="1" applyProtection="1"/>
    <xf numFmtId="167" fontId="48" fillId="7" borderId="63" xfId="0" applyNumberFormat="1" applyFont="1" applyFill="1" applyBorder="1" applyProtection="1"/>
    <xf numFmtId="167" fontId="48" fillId="7" borderId="61" xfId="0" applyNumberFormat="1" applyFont="1" applyFill="1" applyBorder="1"/>
    <xf numFmtId="167" fontId="48" fillId="7" borderId="62" xfId="0" applyNumberFormat="1" applyFont="1" applyFill="1" applyBorder="1" applyProtection="1"/>
    <xf numFmtId="167" fontId="6" fillId="4" borderId="38" xfId="0" applyNumberFormat="1" applyFont="1" applyFill="1" applyBorder="1" applyAlignment="1" applyProtection="1">
      <alignment horizontal="center"/>
    </xf>
    <xf numFmtId="167" fontId="3" fillId="7" borderId="64" xfId="0" applyNumberFormat="1" applyFont="1" applyFill="1" applyBorder="1" applyAlignment="1" applyProtection="1">
      <alignment horizontal="right"/>
    </xf>
    <xf numFmtId="167" fontId="3" fillId="7" borderId="2" xfId="0" applyNumberFormat="1" applyFont="1" applyFill="1" applyBorder="1"/>
    <xf numFmtId="167" fontId="3" fillId="8" borderId="2" xfId="0" applyNumberFormat="1" applyFont="1" applyFill="1" applyBorder="1"/>
    <xf numFmtId="167" fontId="3" fillId="9" borderId="2" xfId="0" applyNumberFormat="1" applyFont="1" applyFill="1" applyBorder="1"/>
    <xf numFmtId="166" fontId="45" fillId="0" borderId="0" xfId="0" applyNumberFormat="1" applyFont="1" applyProtection="1"/>
    <xf numFmtId="164" fontId="45" fillId="0" borderId="0" xfId="0" applyNumberFormat="1" applyFont="1" applyAlignment="1" applyProtection="1"/>
    <xf numFmtId="164" fontId="48" fillId="0" borderId="0" xfId="0" applyNumberFormat="1" applyFont="1" applyAlignment="1" applyProtection="1"/>
    <xf numFmtId="164" fontId="7" fillId="0" borderId="0" xfId="0" applyNumberFormat="1" applyFont="1" applyBorder="1" applyProtection="1"/>
    <xf numFmtId="167" fontId="3" fillId="8" borderId="0" xfId="1" applyNumberFormat="1" applyFont="1" applyFill="1" applyBorder="1" applyProtection="1"/>
    <xf numFmtId="167" fontId="3" fillId="6" borderId="0" xfId="1" applyNumberFormat="1" applyFont="1" applyFill="1" applyBorder="1" applyProtection="1"/>
    <xf numFmtId="164" fontId="44" fillId="0" borderId="0" xfId="0" applyNumberFormat="1" applyFont="1" applyAlignment="1">
      <alignment horizontal="left" vertical="top"/>
    </xf>
    <xf numFmtId="164" fontId="44" fillId="0" borderId="0" xfId="0" applyNumberFormat="1" applyFont="1" applyAlignment="1">
      <alignment horizontal="centerContinuous"/>
    </xf>
    <xf numFmtId="164" fontId="70" fillId="0" borderId="0" xfId="0" applyNumberFormat="1" applyFont="1" applyAlignment="1">
      <alignment horizontal="centerContinuous"/>
    </xf>
    <xf numFmtId="0" fontId="3" fillId="9" borderId="0" xfId="0" applyFont="1" applyFill="1" applyAlignment="1" applyProtection="1">
      <alignment horizontal="left"/>
      <protection locked="0"/>
    </xf>
    <xf numFmtId="9" fontId="36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 applyAlignment="1" applyProtection="1">
      <alignment horizontal="center"/>
    </xf>
    <xf numFmtId="0" fontId="2" fillId="5" borderId="0" xfId="0" applyFont="1" applyFill="1" applyAlignment="1">
      <alignment horizontal="center"/>
    </xf>
    <xf numFmtId="164" fontId="3" fillId="0" borderId="0" xfId="0" applyNumberFormat="1" applyFont="1" applyAlignment="1" applyProtection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170" fontId="14" fillId="0" borderId="0" xfId="3" applyNumberFormat="1" applyAlignment="1" applyProtection="1">
      <alignment horizontal="center"/>
    </xf>
    <xf numFmtId="0" fontId="0" fillId="0" borderId="0" xfId="0" applyAlignment="1">
      <alignment horizontal="center"/>
    </xf>
    <xf numFmtId="3" fontId="9" fillId="0" borderId="0" xfId="0" applyNumberFormat="1" applyFont="1" applyAlignment="1">
      <alignment horizontal="center"/>
    </xf>
    <xf numFmtId="3" fontId="14" fillId="0" borderId="0" xfId="3" applyNumberFormat="1" applyAlignment="1" applyProtection="1">
      <alignment horizontal="center"/>
    </xf>
    <xf numFmtId="3" fontId="8" fillId="0" borderId="0" xfId="0" applyNumberFormat="1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06/relationships/rdRichValue" Target="richData/rdrichvalue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152400</xdr:colOff>
      <xdr:row>0</xdr:row>
      <xdr:rowOff>99695</xdr:rowOff>
    </xdr:from>
    <xdr:to>
      <xdr:col>31</xdr:col>
      <xdr:colOff>304800</xdr:colOff>
      <xdr:row>6</xdr:row>
      <xdr:rowOff>233045</xdr:rowOff>
    </xdr:to>
    <xdr:sp macro="" textlink="">
      <xdr:nvSpPr>
        <xdr:cNvPr id="16017" name="WordArt 288">
          <a:extLst>
            <a:ext uri="{FF2B5EF4-FFF2-40B4-BE49-F238E27FC236}">
              <a16:creationId xmlns:a16="http://schemas.microsoft.com/office/drawing/2014/main" id="{00000000-0008-0000-0100-0000913E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429625" y="104775"/>
          <a:ext cx="3943350" cy="1781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9600" u="sng" strike="sngStrike" kern="10" cap="small" spc="0">
            <a:ln w="9525">
              <a:solidFill>
                <a:srgbClr val="C0C0C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206829</xdr:colOff>
          <xdr:row>310</xdr:row>
          <xdr:rowOff>181429</xdr:rowOff>
        </xdr:from>
        <xdr:to>
          <xdr:col>10</xdr:col>
          <xdr:colOff>370114</xdr:colOff>
          <xdr:row>311</xdr:row>
          <xdr:rowOff>101600</xdr:rowOff>
        </xdr:to>
        <xdr:sp macro="" textlink="">
          <xdr:nvSpPr>
            <xdr:cNvPr id="23348" name="Control 1844" hidden="1">
              <a:extLst>
                <a:ext uri="{63B3BB69-23CF-44E3-9099-C40C66FF867C}">
                  <a14:compatExt spid="_x0000_s23348"/>
                </a:ext>
                <a:ext uri="{FF2B5EF4-FFF2-40B4-BE49-F238E27FC236}">
                  <a16:creationId xmlns:a16="http://schemas.microsoft.com/office/drawing/2014/main" id="{00000000-0008-0000-0100-000034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206829</xdr:colOff>
          <xdr:row>313</xdr:row>
          <xdr:rowOff>208643</xdr:rowOff>
        </xdr:from>
        <xdr:to>
          <xdr:col>10</xdr:col>
          <xdr:colOff>370114</xdr:colOff>
          <xdr:row>314</xdr:row>
          <xdr:rowOff>128814</xdr:rowOff>
        </xdr:to>
        <xdr:sp macro="" textlink="">
          <xdr:nvSpPr>
            <xdr:cNvPr id="23349" name="Control 1845" hidden="1">
              <a:extLst>
                <a:ext uri="{63B3BB69-23CF-44E3-9099-C40C66FF867C}">
                  <a14:compatExt spid="_x0000_s23349"/>
                </a:ext>
                <a:ext uri="{FF2B5EF4-FFF2-40B4-BE49-F238E27FC236}">
                  <a16:creationId xmlns:a16="http://schemas.microsoft.com/office/drawing/2014/main" id="{00000000-0008-0000-0100-000035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206829</xdr:colOff>
          <xdr:row>316</xdr:row>
          <xdr:rowOff>241300</xdr:rowOff>
        </xdr:from>
        <xdr:to>
          <xdr:col>10</xdr:col>
          <xdr:colOff>370114</xdr:colOff>
          <xdr:row>317</xdr:row>
          <xdr:rowOff>161471</xdr:rowOff>
        </xdr:to>
        <xdr:sp macro="" textlink="">
          <xdr:nvSpPr>
            <xdr:cNvPr id="23350" name="Control 1846" hidden="1">
              <a:extLst>
                <a:ext uri="{63B3BB69-23CF-44E3-9099-C40C66FF867C}">
                  <a14:compatExt spid="_x0000_s23350"/>
                </a:ext>
                <a:ext uri="{FF2B5EF4-FFF2-40B4-BE49-F238E27FC236}">
                  <a16:creationId xmlns:a16="http://schemas.microsoft.com/office/drawing/2014/main" id="{00000000-0008-0000-0100-000036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206829</xdr:colOff>
          <xdr:row>328</xdr:row>
          <xdr:rowOff>214086</xdr:rowOff>
        </xdr:from>
        <xdr:to>
          <xdr:col>10</xdr:col>
          <xdr:colOff>370114</xdr:colOff>
          <xdr:row>329</xdr:row>
          <xdr:rowOff>134257</xdr:rowOff>
        </xdr:to>
        <xdr:sp macro="" textlink="">
          <xdr:nvSpPr>
            <xdr:cNvPr id="23351" name="Control 1847" hidden="1">
              <a:extLst>
                <a:ext uri="{63B3BB69-23CF-44E3-9099-C40C66FF867C}">
                  <a14:compatExt spid="_x0000_s23351"/>
                </a:ext>
                <a:ext uri="{FF2B5EF4-FFF2-40B4-BE49-F238E27FC236}">
                  <a16:creationId xmlns:a16="http://schemas.microsoft.com/office/drawing/2014/main" id="{00000000-0008-0000-0100-000037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206829</xdr:colOff>
          <xdr:row>331</xdr:row>
          <xdr:rowOff>197757</xdr:rowOff>
        </xdr:from>
        <xdr:to>
          <xdr:col>10</xdr:col>
          <xdr:colOff>370114</xdr:colOff>
          <xdr:row>332</xdr:row>
          <xdr:rowOff>117929</xdr:rowOff>
        </xdr:to>
        <xdr:sp macro="" textlink="">
          <xdr:nvSpPr>
            <xdr:cNvPr id="23352" name="Control 1848" hidden="1">
              <a:extLst>
                <a:ext uri="{63B3BB69-23CF-44E3-9099-C40C66FF867C}">
                  <a14:compatExt spid="_x0000_s23352"/>
                </a:ext>
                <a:ext uri="{FF2B5EF4-FFF2-40B4-BE49-F238E27FC236}">
                  <a16:creationId xmlns:a16="http://schemas.microsoft.com/office/drawing/2014/main" id="{00000000-0008-0000-0100-000038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619608</xdr:colOff>
      <xdr:row>0</xdr:row>
      <xdr:rowOff>178526</xdr:rowOff>
    </xdr:from>
    <xdr:to>
      <xdr:col>31</xdr:col>
      <xdr:colOff>216495</xdr:colOff>
      <xdr:row>1</xdr:row>
      <xdr:rowOff>54571</xdr:rowOff>
    </xdr:to>
    <xdr:sp macro="" textlink="">
      <xdr:nvSpPr>
        <xdr:cNvPr id="10546" name="WordArt 115">
          <a:extLst>
            <a:ext uri="{FF2B5EF4-FFF2-40B4-BE49-F238E27FC236}">
              <a16:creationId xmlns:a16="http://schemas.microsoft.com/office/drawing/2014/main" id="{00000000-0008-0000-0500-00003229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40600" y="180975"/>
          <a:ext cx="4244975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9600" u="sng" strike="sngStrike" kern="10" cap="small" spc="0">
            <a:ln w="9525">
              <a:solidFill>
                <a:srgbClr val="C0C0C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2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11" Type="http://schemas.openxmlformats.org/officeDocument/2006/relationships/comments" Target="../comments1.xml"/><Relationship Id="rId5" Type="http://schemas.openxmlformats.org/officeDocument/2006/relationships/control" Target="../activeX/activeX1.xml"/><Relationship Id="rId10" Type="http://schemas.openxmlformats.org/officeDocument/2006/relationships/control" Target="../activeX/activeX5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oledo.edu/offices/treasurer/tuition/pdf/tuition-fees-graduate.pdf" TargetMode="External"/><Relationship Id="rId2" Type="http://schemas.openxmlformats.org/officeDocument/2006/relationships/hyperlink" Target="http://www.utoledo.edu/offices/budget/FringeBenefitTables.html" TargetMode="External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5">
    <pageSetUpPr fitToPage="1"/>
  </sheetPr>
  <dimension ref="A1:AG307"/>
  <sheetViews>
    <sheetView showGridLines="0" topLeftCell="A42" zoomScale="75" workbookViewId="0">
      <selection activeCell="E73" sqref="E73"/>
    </sheetView>
  </sheetViews>
  <sheetFormatPr defaultColWidth="9.5703125" defaultRowHeight="15.45"/>
  <cols>
    <col min="1" max="2" width="2.5703125" style="3" customWidth="1"/>
    <col min="3" max="3" width="5.2109375" style="5" customWidth="1"/>
    <col min="4" max="4" width="17.35546875" style="5" customWidth="1"/>
    <col min="5" max="5" width="11.5703125" style="5" customWidth="1"/>
    <col min="6" max="6" width="7.5703125" style="5" customWidth="1"/>
    <col min="7" max="7" width="9.85546875" style="5" customWidth="1"/>
    <col min="8" max="8" width="4.0703125" style="3" customWidth="1"/>
    <col min="9" max="9" width="10.35546875" style="3" customWidth="1"/>
    <col min="10" max="10" width="2.7109375" style="3" customWidth="1"/>
    <col min="11" max="11" width="9.7109375" style="3" customWidth="1"/>
    <col min="12" max="12" width="7.35546875" style="3" customWidth="1"/>
    <col min="13" max="13" width="9.5703125" style="3"/>
    <col min="14" max="14" width="9.85546875" style="3" customWidth="1"/>
    <col min="15" max="15" width="9.5703125" style="3"/>
    <col min="16" max="16" width="9.5" style="3" customWidth="1"/>
    <col min="17" max="17" width="14.5703125" style="3" customWidth="1"/>
    <col min="18" max="18" width="13.2109375" style="3" customWidth="1"/>
    <col min="19" max="19" width="12.7109375" style="3" customWidth="1"/>
    <col min="20" max="20" width="9.5703125" style="3"/>
    <col min="21" max="21" width="12.5" style="3" customWidth="1"/>
    <col min="22" max="33" width="9" customWidth="1"/>
    <col min="34" max="16384" width="9.5703125" style="3"/>
  </cols>
  <sheetData>
    <row r="1" spans="1:21" ht="15.9" thickBot="1">
      <c r="Q1" s="3" t="s">
        <v>222</v>
      </c>
      <c r="R1" s="122">
        <v>43181</v>
      </c>
    </row>
    <row r="2" spans="1:21" ht="36" customHeight="1" thickTop="1">
      <c r="A2" s="2"/>
      <c r="B2" s="1"/>
      <c r="C2" s="26"/>
      <c r="D2" s="26"/>
      <c r="E2" s="43"/>
      <c r="F2" s="44" t="s">
        <v>197</v>
      </c>
      <c r="G2" s="44"/>
      <c r="H2" s="44"/>
      <c r="I2" s="45"/>
      <c r="J2" s="44"/>
      <c r="K2" s="44"/>
      <c r="L2" s="44"/>
      <c r="M2" s="46"/>
      <c r="N2" s="39"/>
      <c r="O2" s="40"/>
      <c r="P2" s="40"/>
      <c r="Q2" s="22"/>
      <c r="S2" s="22"/>
      <c r="U2" s="22"/>
    </row>
    <row r="3" spans="1:21" ht="37.5" customHeight="1" thickBot="1">
      <c r="A3" s="2"/>
      <c r="B3" s="1"/>
      <c r="C3" s="26"/>
      <c r="D3" s="26"/>
      <c r="E3" s="47"/>
      <c r="F3" s="48"/>
      <c r="G3" s="41"/>
      <c r="H3" s="42"/>
      <c r="I3" s="49" t="s">
        <v>49</v>
      </c>
      <c r="J3" s="50"/>
      <c r="K3" s="50"/>
      <c r="L3" s="50"/>
      <c r="M3" s="41"/>
      <c r="N3" s="39"/>
      <c r="O3" s="40"/>
      <c r="P3" s="40"/>
      <c r="Q3" s="22"/>
      <c r="S3" s="22"/>
      <c r="U3" s="22"/>
    </row>
    <row r="4" spans="1:21" ht="9.75" customHeight="1" thickTop="1">
      <c r="A4" s="2"/>
      <c r="B4" s="37" t="s">
        <v>0</v>
      </c>
      <c r="C4" s="18"/>
      <c r="I4" s="38" t="s">
        <v>0</v>
      </c>
      <c r="J4" s="2"/>
      <c r="K4" s="2"/>
      <c r="L4" s="2"/>
      <c r="Q4" s="23"/>
      <c r="S4" s="23"/>
      <c r="U4" s="23"/>
    </row>
    <row r="5" spans="1:2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23"/>
      <c r="U5" s="23"/>
    </row>
    <row r="6" spans="1:2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23"/>
      <c r="U6" s="23"/>
    </row>
    <row r="7" spans="1:21" ht="24.9">
      <c r="A7"/>
      <c r="B7"/>
      <c r="C7"/>
      <c r="D7" s="68" t="s">
        <v>114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 s="23"/>
      <c r="U7" s="23"/>
    </row>
    <row r="8" spans="1:2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23"/>
      <c r="U8" s="23"/>
    </row>
    <row r="9" spans="1:21" ht="45" customHeight="1">
      <c r="A9"/>
      <c r="B9"/>
      <c r="C9"/>
      <c r="D9" s="104" t="s">
        <v>198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/>
      <c r="P9"/>
      <c r="Q9"/>
      <c r="R9"/>
      <c r="S9" s="23"/>
      <c r="U9" s="23"/>
    </row>
    <row r="10" spans="1:21" ht="22.75" hidden="1">
      <c r="D10" s="51"/>
    </row>
    <row r="11" spans="1:21" ht="22.75" hidden="1">
      <c r="D11" s="51"/>
    </row>
    <row r="12" spans="1:21">
      <c r="E12" s="66" t="s">
        <v>199</v>
      </c>
    </row>
    <row r="13" spans="1:2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1" ht="22.3">
      <c r="A14"/>
      <c r="B14"/>
      <c r="C14"/>
      <c r="D14" s="106" t="s">
        <v>200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ht="19.75">
      <c r="A15"/>
      <c r="B15"/>
      <c r="C15"/>
      <c r="D15" s="106"/>
      <c r="E15" s="66" t="s">
        <v>220</v>
      </c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1">
      <c r="A16"/>
      <c r="B16"/>
      <c r="C16"/>
      <c r="E16" s="66" t="s">
        <v>209</v>
      </c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9.75">
      <c r="A17"/>
      <c r="B17" s="71"/>
      <c r="C17"/>
      <c r="E17" s="66" t="s">
        <v>210</v>
      </c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>
      <c r="A18"/>
      <c r="B18"/>
      <c r="C18"/>
      <c r="D18" s="66" t="s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22.3">
      <c r="A19"/>
      <c r="B19"/>
      <c r="C19"/>
      <c r="D19" s="105" t="s">
        <v>208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>
      <c r="A20"/>
      <c r="B20"/>
      <c r="C20"/>
      <c r="D20" s="3"/>
      <c r="E20" s="66" t="s">
        <v>201</v>
      </c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>
      <c r="A21"/>
      <c r="B21"/>
      <c r="C21"/>
      <c r="D21" s="3"/>
      <c r="E21" s="66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22.3">
      <c r="A22"/>
      <c r="B22"/>
      <c r="C22"/>
      <c r="D22" s="105" t="s">
        <v>221</v>
      </c>
      <c r="E22" s="66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/>
      <c r="B23"/>
      <c r="C23"/>
      <c r="D23" s="3"/>
      <c r="E23" s="66" t="s">
        <v>202</v>
      </c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>
      <c r="A24"/>
      <c r="B24"/>
      <c r="C24"/>
      <c r="D24" s="3"/>
      <c r="E24" s="66" t="s">
        <v>207</v>
      </c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/>
      <c r="B25"/>
      <c r="C25"/>
      <c r="D25" s="3"/>
      <c r="E25" s="66" t="s">
        <v>206</v>
      </c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22.75">
      <c r="A27"/>
      <c r="B27"/>
      <c r="C27"/>
      <c r="D27" s="51" t="s">
        <v>59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2.75">
      <c r="A28"/>
      <c r="B28"/>
      <c r="C28"/>
      <c r="D28" s="51"/>
      <c r="E28" s="108" t="s">
        <v>203</v>
      </c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2.75">
      <c r="A29"/>
      <c r="B29"/>
      <c r="C29"/>
      <c r="D29" s="51"/>
      <c r="E29" s="108" t="s">
        <v>204</v>
      </c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2.75">
      <c r="A30"/>
      <c r="B30"/>
      <c r="C30"/>
      <c r="D30" s="51"/>
      <c r="E30" t="s">
        <v>27</v>
      </c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22.75">
      <c r="A31"/>
      <c r="B31"/>
      <c r="C31"/>
      <c r="D31" s="51"/>
      <c r="E31" t="s">
        <v>60</v>
      </c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22.75">
      <c r="A32"/>
      <c r="B32"/>
      <c r="C32"/>
      <c r="D32" s="51"/>
      <c r="E32" t="s">
        <v>61</v>
      </c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2.75">
      <c r="A33"/>
      <c r="B33"/>
      <c r="C33"/>
      <c r="D33" s="51"/>
      <c r="E33" t="s">
        <v>62</v>
      </c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2.75">
      <c r="A34"/>
      <c r="B34"/>
      <c r="C34"/>
      <c r="D34" s="51"/>
      <c r="E34" t="s">
        <v>63</v>
      </c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2.75">
      <c r="A35"/>
      <c r="B35"/>
      <c r="C35"/>
      <c r="D35" s="51"/>
      <c r="E35" t="s">
        <v>164</v>
      </c>
      <c r="F35"/>
      <c r="G35"/>
      <c r="H35" t="s">
        <v>170</v>
      </c>
      <c r="I35"/>
      <c r="J35"/>
      <c r="K35"/>
      <c r="L35"/>
      <c r="M35"/>
      <c r="N35"/>
      <c r="O35"/>
      <c r="P35"/>
      <c r="Q35"/>
      <c r="R35"/>
    </row>
    <row r="36" spans="1:18" ht="22.75">
      <c r="A36"/>
      <c r="B36"/>
      <c r="C36"/>
      <c r="D36" s="51"/>
      <c r="E36" t="s">
        <v>112</v>
      </c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22.75">
      <c r="A37"/>
      <c r="B37"/>
      <c r="C37"/>
      <c r="D37" s="51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22.75">
      <c r="A38"/>
      <c r="B38"/>
      <c r="C38"/>
      <c r="D38" s="51" t="s">
        <v>64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22.75">
      <c r="A39"/>
      <c r="B39"/>
      <c r="C39"/>
      <c r="D39" s="51"/>
      <c r="E39" t="s">
        <v>65</v>
      </c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22.75">
      <c r="A40"/>
      <c r="B40"/>
      <c r="C40"/>
      <c r="D40" s="51"/>
      <c r="E40" t="s">
        <v>66</v>
      </c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t="22.75">
      <c r="A41"/>
      <c r="B41"/>
      <c r="C41"/>
      <c r="D41" s="51"/>
      <c r="E41" t="s">
        <v>67</v>
      </c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t="22.75">
      <c r="A42"/>
      <c r="B42"/>
      <c r="C42"/>
      <c r="D42" s="51"/>
      <c r="E42" t="s">
        <v>68</v>
      </c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22.75">
      <c r="A43"/>
      <c r="B43"/>
      <c r="C43"/>
      <c r="D43" s="51"/>
      <c r="E43" t="s">
        <v>69</v>
      </c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22.75">
      <c r="A44"/>
      <c r="B44"/>
      <c r="C44"/>
      <c r="D44" s="51"/>
      <c r="E44" t="s">
        <v>70</v>
      </c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t="22.75">
      <c r="A45"/>
      <c r="B45"/>
      <c r="C45"/>
      <c r="D45" s="51"/>
      <c r="E45" s="72" t="s">
        <v>80</v>
      </c>
      <c r="F45"/>
      <c r="G45" t="s">
        <v>163</v>
      </c>
      <c r="H45"/>
      <c r="I45"/>
      <c r="J45"/>
      <c r="K45"/>
      <c r="L45"/>
      <c r="M45"/>
      <c r="N45"/>
      <c r="O45"/>
      <c r="P45"/>
      <c r="Q45"/>
      <c r="R45"/>
    </row>
    <row r="46" spans="1:18" ht="22.75">
      <c r="A46"/>
      <c r="B46"/>
      <c r="C46"/>
      <c r="D46" s="51"/>
      <c r="E46" t="s">
        <v>71</v>
      </c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22.75">
      <c r="A47"/>
      <c r="B47"/>
      <c r="C47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22.75">
      <c r="A48"/>
      <c r="B48"/>
      <c r="C48"/>
      <c r="D48" s="51" t="s">
        <v>50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33" ht="22.75">
      <c r="A49"/>
      <c r="B49"/>
      <c r="C49"/>
      <c r="D49" s="51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33" ht="22.75">
      <c r="A50"/>
      <c r="B50"/>
      <c r="C50"/>
      <c r="D50" s="51" t="s">
        <v>176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33" ht="22.75">
      <c r="A51"/>
      <c r="B51"/>
      <c r="C51"/>
      <c r="D51" s="51" t="s">
        <v>113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33" ht="23.25" customHeight="1">
      <c r="A52"/>
      <c r="B52"/>
      <c r="C52"/>
      <c r="D52" s="3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33" ht="31.5" customHeight="1">
      <c r="A53"/>
      <c r="B53"/>
      <c r="C53"/>
      <c r="D53" s="51" t="s">
        <v>58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33" s="52" customFormat="1" ht="29.25" customHeight="1">
      <c r="A54" s="51"/>
      <c r="B54" s="51"/>
      <c r="C54" s="51"/>
      <c r="D54" s="51" t="s">
        <v>51</v>
      </c>
      <c r="E54" s="51" t="s">
        <v>52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3" s="52" customFormat="1" ht="22.75">
      <c r="A55" s="51"/>
      <c r="B55" s="51"/>
      <c r="C55" s="51"/>
      <c r="D55" s="51" t="s">
        <v>25</v>
      </c>
      <c r="E55" s="51" t="s">
        <v>53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</row>
    <row r="56" spans="1:33" s="52" customFormat="1" ht="22.75">
      <c r="A56" s="51"/>
      <c r="B56" s="51"/>
      <c r="C56" s="51"/>
      <c r="D56" s="51" t="s">
        <v>54</v>
      </c>
      <c r="E56" s="51" t="s">
        <v>55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</row>
    <row r="57" spans="1:33" s="52" customFormat="1" ht="22.75">
      <c r="A57" s="51"/>
      <c r="B57" s="51"/>
      <c r="C57" s="51"/>
      <c r="D57" s="51" t="s">
        <v>56</v>
      </c>
      <c r="E57" s="51" t="s">
        <v>57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</row>
    <row r="58" spans="1:33" s="52" customFormat="1" ht="22.7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</row>
    <row r="59" spans="1:33" ht="7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33" ht="33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33">
      <c r="A61"/>
      <c r="B61"/>
      <c r="C61" t="s">
        <v>121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33">
      <c r="A62"/>
      <c r="B62"/>
      <c r="C62" s="358"/>
      <c r="D62" s="358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33">
      <c r="A63"/>
      <c r="B63"/>
      <c r="C63" s="358"/>
      <c r="D63" s="358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33">
      <c r="A64"/>
      <c r="B64"/>
      <c r="C64" s="358"/>
      <c r="D64" s="358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>
      <c r="A65"/>
      <c r="B65"/>
      <c r="C65" s="358"/>
      <c r="D65" s="358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>
      <c r="A66"/>
      <c r="B66"/>
      <c r="C66" s="358"/>
      <c r="D66" s="358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>
      <c r="A67"/>
      <c r="B67"/>
      <c r="C67" s="358"/>
      <c r="D67" s="358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>
      <c r="A68"/>
      <c r="B68"/>
      <c r="C68" s="358"/>
      <c r="D68" s="35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>
      <c r="A69"/>
      <c r="B69"/>
      <c r="C69" s="358"/>
      <c r="D69" s="358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>
      <c r="A70"/>
      <c r="B70"/>
      <c r="C70" s="358"/>
      <c r="D70" s="358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>
      <c r="A71"/>
      <c r="B71"/>
      <c r="C71" s="358"/>
      <c r="D71" s="358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>
      <c r="A72"/>
      <c r="B72"/>
      <c r="C72" s="358"/>
      <c r="D72" s="358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>
      <c r="A73"/>
      <c r="B73"/>
      <c r="C73" s="358"/>
      <c r="D73" s="67">
        <v>43202</v>
      </c>
      <c r="E73" t="s">
        <v>251</v>
      </c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>
      <c r="A74"/>
      <c r="B74"/>
      <c r="C74" s="358"/>
      <c r="D74" s="67">
        <v>43201</v>
      </c>
      <c r="E74" t="s">
        <v>249</v>
      </c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>
      <c r="A75"/>
      <c r="B75"/>
      <c r="C75" s="358"/>
      <c r="D75" s="67">
        <v>43200</v>
      </c>
      <c r="E75" s="66" t="s">
        <v>248</v>
      </c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>
      <c r="A76"/>
      <c r="B76"/>
      <c r="C76" s="358"/>
      <c r="D76" s="67">
        <v>43200</v>
      </c>
      <c r="E76" s="66" t="s">
        <v>246</v>
      </c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>
      <c r="A77"/>
      <c r="B77"/>
      <c r="C77" s="358"/>
      <c r="D77" s="67">
        <v>43200</v>
      </c>
      <c r="E77" s="66" t="s">
        <v>245</v>
      </c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>
      <c r="A78"/>
      <c r="B78"/>
      <c r="C78"/>
      <c r="D78" s="67">
        <v>40422</v>
      </c>
      <c r="E78" t="s">
        <v>191</v>
      </c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>
      <c r="A79" s="65"/>
      <c r="B79"/>
      <c r="C79"/>
      <c r="D79" s="67">
        <v>40337</v>
      </c>
      <c r="E79" s="66" t="s">
        <v>190</v>
      </c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>
      <c r="A80"/>
      <c r="B80" s="65"/>
      <c r="C80"/>
      <c r="D80" s="77" t="s">
        <v>177</v>
      </c>
      <c r="E80" t="s">
        <v>178</v>
      </c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>
      <c r="A82"/>
      <c r="B82"/>
      <c r="C82"/>
      <c r="D82" s="67">
        <v>39825</v>
      </c>
      <c r="E82" t="s">
        <v>174</v>
      </c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>
      <c r="A84"/>
      <c r="B84"/>
      <c r="C84"/>
      <c r="D84" s="67">
        <v>39695</v>
      </c>
      <c r="E84" t="s">
        <v>173</v>
      </c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>
      <c r="A86"/>
      <c r="B86"/>
      <c r="C86"/>
      <c r="D86" s="76">
        <v>38899</v>
      </c>
      <c r="E86" t="s">
        <v>172</v>
      </c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>
      <c r="A88"/>
      <c r="B88"/>
      <c r="C88"/>
      <c r="D88" s="67">
        <v>38596</v>
      </c>
      <c r="E88" t="s">
        <v>171</v>
      </c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>
      <c r="A90"/>
      <c r="B90"/>
      <c r="C90"/>
      <c r="D90" s="67">
        <v>38540</v>
      </c>
      <c r="E90" t="s">
        <v>169</v>
      </c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>
      <c r="A92"/>
      <c r="B92"/>
      <c r="C92"/>
      <c r="D92" s="67">
        <v>38327</v>
      </c>
      <c r="E92" t="s">
        <v>167</v>
      </c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>
      <c r="A94"/>
      <c r="B94"/>
      <c r="C94"/>
      <c r="D94" s="67">
        <v>38183</v>
      </c>
      <c r="E94" t="s">
        <v>166</v>
      </c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>
      <c r="A96"/>
      <c r="B96"/>
      <c r="C96"/>
      <c r="D96" s="67">
        <v>37880</v>
      </c>
      <c r="E96" t="s">
        <v>162</v>
      </c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>
      <c r="A98"/>
      <c r="B98"/>
      <c r="C98"/>
      <c r="D98" s="67">
        <v>37839</v>
      </c>
      <c r="E98" t="s">
        <v>161</v>
      </c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>
      <c r="A100"/>
      <c r="B100"/>
      <c r="C100"/>
      <c r="D100" s="67">
        <v>37809</v>
      </c>
      <c r="E100" t="s">
        <v>160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>
      <c r="A102"/>
      <c r="B102"/>
      <c r="C102"/>
      <c r="D102" s="67">
        <v>37658</v>
      </c>
      <c r="E102" t="s">
        <v>159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>
      <c r="A104"/>
      <c r="B104"/>
      <c r="C104"/>
      <c r="D104" s="67">
        <v>37463</v>
      </c>
      <c r="E104" t="s">
        <v>156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>
      <c r="A105"/>
      <c r="B105"/>
      <c r="C105"/>
      <c r="D105" s="67"/>
      <c r="E105" t="s">
        <v>158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>
      <c r="A107"/>
      <c r="B107"/>
      <c r="C107"/>
      <c r="D107" t="s">
        <v>146</v>
      </c>
      <c r="E107" t="s">
        <v>157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>
      <c r="A109"/>
      <c r="B109"/>
      <c r="C109"/>
      <c r="D109" t="s">
        <v>133</v>
      </c>
      <c r="E109" t="s">
        <v>134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>
      <c r="A110"/>
      <c r="B110"/>
      <c r="C110"/>
      <c r="D110"/>
      <c r="E110" t="s">
        <v>135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>
      <c r="A111"/>
      <c r="B111"/>
      <c r="C111"/>
      <c r="D111"/>
      <c r="E111" t="s">
        <v>139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>
      <c r="A113"/>
      <c r="B113"/>
      <c r="C113"/>
      <c r="D113" t="s">
        <v>127</v>
      </c>
      <c r="E113" t="s">
        <v>128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>
      <c r="A115"/>
      <c r="B115"/>
      <c r="C115"/>
      <c r="D115" t="s">
        <v>125</v>
      </c>
      <c r="E115" t="s">
        <v>126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>
      <c r="A117"/>
      <c r="B117"/>
      <c r="C117"/>
      <c r="D117" s="67" t="s">
        <v>123</v>
      </c>
      <c r="E117" t="s">
        <v>124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>
      <c r="A119"/>
      <c r="B119"/>
      <c r="C119"/>
      <c r="D119" t="s">
        <v>119</v>
      </c>
      <c r="E119" t="s">
        <v>120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>
      <c r="A121"/>
      <c r="B121"/>
      <c r="C121"/>
      <c r="D121" s="67" t="s">
        <v>92</v>
      </c>
      <c r="E121" t="s">
        <v>93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>
      <c r="A122"/>
      <c r="B122"/>
      <c r="C122"/>
      <c r="D122"/>
      <c r="E122" t="s">
        <v>94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>
      <c r="A124"/>
      <c r="B124"/>
      <c r="D124" s="65" t="s">
        <v>89</v>
      </c>
      <c r="E124" t="s">
        <v>90</v>
      </c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>
      <c r="A125"/>
      <c r="B125"/>
      <c r="C125"/>
      <c r="D125"/>
      <c r="E125" t="s">
        <v>86</v>
      </c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>
      <c r="A126"/>
      <c r="B126"/>
      <c r="C126"/>
      <c r="D126"/>
      <c r="E126" t="s">
        <v>87</v>
      </c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>
      <c r="A127"/>
      <c r="B127"/>
      <c r="C127"/>
      <c r="D127"/>
      <c r="E127" t="s">
        <v>88</v>
      </c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>
      <c r="A128"/>
      <c r="B128"/>
      <c r="C128"/>
      <c r="D128"/>
      <c r="E128" s="66" t="s">
        <v>91</v>
      </c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>
      <c r="A129"/>
      <c r="B129"/>
      <c r="C129"/>
      <c r="D129"/>
      <c r="E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>
      <c r="A131"/>
      <c r="B131"/>
      <c r="C131" t="s">
        <v>118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ht="22.3">
      <c r="A132"/>
      <c r="B132"/>
      <c r="C132"/>
      <c r="D132" s="52" t="s">
        <v>95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>
      <c r="A134"/>
      <c r="B134"/>
      <c r="C134"/>
      <c r="D134" t="s">
        <v>115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>
      <c r="A135"/>
      <c r="B135"/>
      <c r="C135"/>
      <c r="D135"/>
      <c r="E135" t="s">
        <v>97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ht="8.2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>
      <c r="A137"/>
      <c r="B137"/>
      <c r="C137"/>
      <c r="D137"/>
      <c r="E137" s="66" t="s">
        <v>96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>
      <c r="A139"/>
      <c r="B139"/>
      <c r="C139"/>
      <c r="D139"/>
      <c r="E139" t="s">
        <v>98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>
      <c r="A140"/>
      <c r="B140"/>
      <c r="C140"/>
      <c r="D140"/>
      <c r="E140" t="s">
        <v>99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>
      <c r="A142"/>
      <c r="B142"/>
      <c r="C142"/>
      <c r="D142"/>
      <c r="E142"/>
      <c r="F142" t="s">
        <v>103</v>
      </c>
      <c r="G142"/>
      <c r="J142"/>
      <c r="K142"/>
      <c r="L142"/>
      <c r="M142"/>
      <c r="N142"/>
      <c r="O142"/>
      <c r="P142"/>
      <c r="Q142"/>
      <c r="R142"/>
    </row>
    <row r="143" spans="1:18">
      <c r="A143"/>
      <c r="B143"/>
      <c r="C143"/>
      <c r="D143" t="s">
        <v>101</v>
      </c>
      <c r="E143" t="s">
        <v>100</v>
      </c>
      <c r="F143" s="66" t="s">
        <v>111</v>
      </c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>
      <c r="A144"/>
      <c r="B144"/>
      <c r="C144"/>
      <c r="D144"/>
      <c r="E144"/>
      <c r="F144" s="66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>
      <c r="A145"/>
      <c r="B145"/>
      <c r="C145"/>
      <c r="D145"/>
      <c r="E145"/>
      <c r="F145" s="66"/>
      <c r="G145"/>
      <c r="H145" t="s">
        <v>117</v>
      </c>
      <c r="I145"/>
      <c r="J145"/>
      <c r="K145"/>
      <c r="L145"/>
      <c r="M145"/>
      <c r="N145"/>
      <c r="O145"/>
      <c r="P145"/>
      <c r="Q145"/>
      <c r="R145"/>
    </row>
    <row r="146" spans="1:18">
      <c r="A146"/>
      <c r="B146"/>
      <c r="C146"/>
      <c r="D146" t="s">
        <v>102</v>
      </c>
      <c r="E146" t="s">
        <v>104</v>
      </c>
      <c r="F146" t="s">
        <v>80</v>
      </c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>
      <c r="A147"/>
      <c r="B147"/>
      <c r="C147"/>
      <c r="D147"/>
      <c r="E147" t="s">
        <v>105</v>
      </c>
      <c r="F147" t="s">
        <v>107</v>
      </c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>
      <c r="A148"/>
      <c r="B148"/>
      <c r="C148"/>
      <c r="D148"/>
      <c r="E148" t="s">
        <v>136</v>
      </c>
      <c r="F148" t="s">
        <v>108</v>
      </c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>
      <c r="A149"/>
      <c r="B149"/>
      <c r="C149"/>
      <c r="D149"/>
      <c r="E149" t="s">
        <v>137</v>
      </c>
      <c r="F149" t="s">
        <v>138</v>
      </c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>
      <c r="A150"/>
      <c r="B150"/>
      <c r="C150"/>
      <c r="D150"/>
      <c r="E150" t="s">
        <v>106</v>
      </c>
      <c r="F150" t="s">
        <v>30</v>
      </c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>
      <c r="A151"/>
      <c r="B151"/>
      <c r="C151"/>
      <c r="D151"/>
      <c r="E151" t="s">
        <v>109</v>
      </c>
      <c r="F151" t="s">
        <v>116</v>
      </c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>
      <c r="A152"/>
      <c r="B152"/>
      <c r="C152"/>
      <c r="D152"/>
      <c r="E152" t="s">
        <v>110</v>
      </c>
      <c r="F152" t="s">
        <v>116</v>
      </c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ht="7.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ht="8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ht="9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ht="10.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2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2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21" ht="10.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2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2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2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2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21" ht="7.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2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21" ht="8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 s="24"/>
      <c r="U186" s="24"/>
    </row>
    <row r="187" spans="1:2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 s="25"/>
      <c r="U187" s="25"/>
    </row>
    <row r="188" spans="1:2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2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2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2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2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6:6">
      <c r="F305"/>
    </row>
    <row r="306" spans="6:6">
      <c r="F306"/>
    </row>
    <row r="307" spans="6:6">
      <c r="F307"/>
    </row>
  </sheetData>
  <customSheetViews>
    <customSheetView guid="{6AADEB61-0087-472C-8F2F-69B8E3F3705F}" scale="75" showGridLines="0" fitToPage="1" hiddenRows="1" topLeftCell="A42">
      <selection activeCell="E73" sqref="E73"/>
      <pageMargins left="0.5" right="0.3" top="0.8" bottom="0.66700000000000004" header="0.5" footer="0.5"/>
      <pageSetup scale="45" orientation="portrait" r:id="rId1"/>
      <headerFooter alignWithMargins="0">
        <oddHeader>&amp;LInternal Budget Worksheet&amp;C&amp;G&amp;RDo NOT Submit to Sponsor!</oddHeader>
        <oddFooter>&amp;L&amp;D  &amp;R&amp;F  Last Modified 11/06/06</oddFooter>
      </headerFooter>
    </customSheetView>
  </customSheetViews>
  <phoneticPr fontId="0" type="noConversion"/>
  <pageMargins left="0.5" right="0.3" top="0.8" bottom="0.66700000000000004" header="0.5" footer="0.5"/>
  <pageSetup scale="26" orientation="portrait" r:id="rId2"/>
  <headerFooter alignWithMargins="0">
    <oddHeader>&amp;LInternal Budget Worksheet&amp;C&amp;G&amp;RDo NOT Submit to Sponsor!</oddHeader>
    <oddFooter>&amp;L&amp;D  &amp;R&amp;F  Last Modified 11/06/06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4"/>
  <dimension ref="A1:AK175"/>
  <sheetViews>
    <sheetView showGridLines="0" zoomScale="75" zoomScaleNormal="75" workbookViewId="0">
      <selection activeCell="AQ24" sqref="AQ24"/>
    </sheetView>
  </sheetViews>
  <sheetFormatPr defaultColWidth="9.5703125" defaultRowHeight="20.25" customHeight="1"/>
  <cols>
    <col min="1" max="2" width="2.5703125" style="5" customWidth="1"/>
    <col min="3" max="3" width="12.85546875" style="5" customWidth="1"/>
    <col min="4" max="4" width="21.7109375" style="5" customWidth="1"/>
    <col min="5" max="5" width="25.5703125" style="5" customWidth="1"/>
    <col min="6" max="6" width="12.7109375" style="5" customWidth="1"/>
    <col min="7" max="7" width="9.85546875" style="5" customWidth="1"/>
    <col min="8" max="8" width="8.5" style="5" customWidth="1"/>
    <col min="9" max="9" width="1.5" style="5" customWidth="1"/>
    <col min="10" max="10" width="10.5703125" style="5" customWidth="1"/>
    <col min="11" max="11" width="8.0703125" style="5" customWidth="1"/>
    <col min="12" max="12" width="10.5703125" style="5" customWidth="1"/>
    <col min="13" max="13" width="9.85546875" style="27" customWidth="1"/>
    <col min="14" max="14" width="10.7109375" style="5" hidden="1" customWidth="1"/>
    <col min="15" max="15" width="8" style="5" hidden="1" customWidth="1"/>
    <col min="16" max="16" width="10.5703125" style="5" hidden="1" customWidth="1"/>
    <col min="17" max="17" width="9.85546875" style="27" hidden="1" customWidth="1"/>
    <col min="18" max="18" width="10.5703125" style="5" hidden="1" customWidth="1"/>
    <col min="19" max="19" width="7.7109375" style="5" hidden="1" customWidth="1"/>
    <col min="20" max="20" width="10.7109375" style="5" hidden="1" customWidth="1"/>
    <col min="21" max="21" width="9.85546875" style="27" hidden="1" customWidth="1"/>
    <col min="22" max="22" width="13.35546875" style="5" hidden="1" customWidth="1"/>
    <col min="23" max="23" width="8.5" style="5" hidden="1" customWidth="1"/>
    <col min="24" max="24" width="10.5703125" style="5" hidden="1" customWidth="1"/>
    <col min="25" max="25" width="9.7109375" style="27" hidden="1" customWidth="1"/>
    <col min="26" max="26" width="10.5703125" style="5" hidden="1" customWidth="1"/>
    <col min="27" max="27" width="7.5703125" style="5" hidden="1" customWidth="1"/>
    <col min="28" max="28" width="10.5703125" style="5" hidden="1" customWidth="1"/>
    <col min="29" max="29" width="9.7109375" style="27" hidden="1" customWidth="1"/>
    <col min="30" max="30" width="11.85546875" style="5" customWidth="1"/>
    <col min="31" max="31" width="9.0703125" style="5" customWidth="1"/>
    <col min="32" max="32" width="12.2109375" style="5" customWidth="1"/>
    <col min="33" max="33" width="0.5" style="5" hidden="1" customWidth="1"/>
    <col min="34" max="34" width="14.5703125" style="5" customWidth="1"/>
    <col min="35" max="36" width="9.5703125" style="5"/>
    <col min="37" max="37" width="23.7109375" style="5" customWidth="1"/>
    <col min="38" max="16384" width="9.5703125" style="5"/>
  </cols>
  <sheetData>
    <row r="1" spans="1:34" ht="20.25" customHeight="1">
      <c r="A1" s="33"/>
      <c r="J1" s="144"/>
      <c r="K1" s="144"/>
      <c r="L1" s="144"/>
    </row>
    <row r="2" spans="1:34" ht="28.5" customHeight="1">
      <c r="A2" s="18"/>
      <c r="B2" s="53"/>
      <c r="C2" s="26"/>
      <c r="D2" s="909"/>
      <c r="E2" s="911"/>
      <c r="F2" s="916" t="str">
        <f>IF(D4="Main Campus","University of Toledo Main Campus", "University of Toledo Health Science Campus")</f>
        <v>University of Toledo Main Campus</v>
      </c>
      <c r="G2" s="916"/>
      <c r="H2" s="916"/>
      <c r="I2" s="916"/>
      <c r="J2" s="916"/>
      <c r="K2" s="916"/>
      <c r="L2" s="916"/>
      <c r="M2" s="916"/>
      <c r="N2" s="916"/>
      <c r="O2" s="54"/>
      <c r="P2" s="54"/>
      <c r="Q2" s="470"/>
      <c r="R2" s="54"/>
      <c r="S2" s="54"/>
      <c r="T2" s="54"/>
      <c r="AD2" s="55"/>
      <c r="AF2" s="55"/>
      <c r="AH2" s="55"/>
    </row>
    <row r="3" spans="1:34" ht="20.25" customHeight="1" thickBot="1">
      <c r="A3" s="18"/>
      <c r="B3" s="53"/>
      <c r="C3" s="26"/>
      <c r="D3" s="910"/>
      <c r="E3" s="81"/>
      <c r="F3" s="914" t="s">
        <v>334</v>
      </c>
      <c r="G3" s="915"/>
      <c r="H3" s="915"/>
      <c r="I3" s="915"/>
      <c r="J3" s="915"/>
      <c r="K3" s="915"/>
      <c r="L3" s="915"/>
      <c r="M3" s="504"/>
      <c r="N3" s="80"/>
      <c r="O3" s="54"/>
      <c r="P3" s="54"/>
      <c r="Q3" s="471"/>
      <c r="R3" s="54"/>
      <c r="S3" s="54"/>
      <c r="T3" s="54"/>
      <c r="AD3" s="55"/>
      <c r="AF3" s="55"/>
      <c r="AH3" s="55"/>
    </row>
    <row r="4" spans="1:34" ht="20.25" customHeight="1" thickBot="1">
      <c r="A4" s="18"/>
      <c r="B4" s="85" t="s">
        <v>0</v>
      </c>
      <c r="C4" s="392" t="s">
        <v>252</v>
      </c>
      <c r="D4" s="394" t="s">
        <v>278</v>
      </c>
      <c r="E4" s="3"/>
      <c r="J4" s="56" t="s">
        <v>0</v>
      </c>
      <c r="K4" s="18"/>
      <c r="L4" s="18"/>
      <c r="M4" s="19"/>
      <c r="AD4" s="57"/>
      <c r="AF4" s="57"/>
      <c r="AH4" s="57"/>
    </row>
    <row r="5" spans="1:34" ht="20.25" customHeight="1">
      <c r="A5" s="21"/>
      <c r="D5" s="734" t="s">
        <v>1</v>
      </c>
      <c r="E5" s="164" t="s">
        <v>141</v>
      </c>
      <c r="F5" s="142"/>
      <c r="G5" s="86"/>
      <c r="J5" s="33" t="s">
        <v>40</v>
      </c>
      <c r="L5" s="165" t="s">
        <v>42</v>
      </c>
      <c r="M5" s="505"/>
      <c r="AD5" s="57"/>
      <c r="AF5" s="57"/>
      <c r="AH5" s="57"/>
    </row>
    <row r="6" spans="1:34" ht="20.25" customHeight="1">
      <c r="A6" s="21"/>
      <c r="B6" s="33"/>
      <c r="D6" s="217" t="s">
        <v>2</v>
      </c>
      <c r="E6" s="164" t="s">
        <v>43</v>
      </c>
      <c r="F6" s="140"/>
      <c r="H6" s="59"/>
      <c r="I6" s="59"/>
      <c r="J6" s="61" t="s">
        <v>85</v>
      </c>
      <c r="K6" s="86"/>
      <c r="L6" s="165" t="s">
        <v>142</v>
      </c>
      <c r="M6" s="505"/>
      <c r="AD6" s="57"/>
      <c r="AF6" s="57"/>
      <c r="AH6" s="57"/>
    </row>
    <row r="7" spans="1:34" ht="20.25" customHeight="1" thickBot="1">
      <c r="B7" s="33"/>
      <c r="D7" s="735" t="s">
        <v>41</v>
      </c>
      <c r="E7" s="166" t="s">
        <v>143</v>
      </c>
      <c r="F7" s="27" t="s">
        <v>3</v>
      </c>
      <c r="G7" s="166" t="s">
        <v>144</v>
      </c>
      <c r="H7" s="60"/>
      <c r="I7" s="60"/>
      <c r="J7" s="98" t="str">
        <f>IF(L7 = 0,"  ","Special Rate")</f>
        <v xml:space="preserve">  </v>
      </c>
      <c r="K7" s="86"/>
      <c r="L7" s="393" t="str">
        <f>IF($E$132 &lt;&gt;0,$E$132,"  ")</f>
        <v xml:space="preserve">  </v>
      </c>
      <c r="M7" s="506"/>
      <c r="AD7" s="57"/>
      <c r="AF7" s="57"/>
      <c r="AH7" s="57"/>
    </row>
    <row r="8" spans="1:34" ht="20.25" customHeight="1" thickBot="1">
      <c r="B8" s="33"/>
      <c r="C8" s="21"/>
      <c r="D8" s="214" t="s">
        <v>244</v>
      </c>
      <c r="E8" s="396" t="s">
        <v>216</v>
      </c>
      <c r="F8" s="27"/>
      <c r="G8" s="166"/>
      <c r="H8" s="60"/>
      <c r="I8" s="60"/>
      <c r="J8" s="59"/>
      <c r="K8" s="86"/>
      <c r="L8" s="86"/>
      <c r="M8" s="506"/>
      <c r="AD8" s="57"/>
      <c r="AF8" s="57"/>
      <c r="AH8" s="57"/>
    </row>
    <row r="9" spans="1:34" ht="20.25" customHeight="1" thickBot="1">
      <c r="B9" s="33"/>
      <c r="C9" s="21"/>
      <c r="D9" s="214" t="s">
        <v>219</v>
      </c>
      <c r="E9" s="397">
        <v>2024</v>
      </c>
      <c r="F9" s="27"/>
      <c r="G9" s="60"/>
      <c r="H9" s="60"/>
      <c r="I9" s="60"/>
      <c r="J9" s="113"/>
      <c r="K9" s="2">
        <f>E9</f>
        <v>2024</v>
      </c>
      <c r="L9" s="114">
        <f>IF($D$4="Main Campus",VLOOKUP($K$9,RATES!$A$67:$G$76,MATCH($E$8,RATES!$A$66:$G$66,0),0),VLOOKUP($K$9,RATES!$A$53:$G$62,MATCH($E$8,RATES!$A$52:$G$52,0),0))</f>
        <v>0.52</v>
      </c>
      <c r="M9" s="380"/>
      <c r="N9" s="115"/>
      <c r="O9" s="116">
        <f>K9+1</f>
        <v>2025</v>
      </c>
      <c r="P9" s="114">
        <f>IF($D$4="Main Campus",VLOOKUP($O$9,RATES!$A$67:$G$76,MATCH($E$8,RATES!$A$66:$G$66,0),0),VLOOKUP($O$9,RATES!$A$53:$G$62,MATCH($E$8,RATES!$A$52:$G$52,0),0))</f>
        <v>0.52500000000000002</v>
      </c>
      <c r="Q9" s="100"/>
      <c r="R9" s="115"/>
      <c r="S9" s="116">
        <f>O9+1</f>
        <v>2026</v>
      </c>
      <c r="T9" s="114">
        <f>IF($D$4="Main Campus",VLOOKUP($S$9,RATES!$A$67:$G$76,MATCH($E$8,RATES!$A$66:$G$66,0),0),VLOOKUP($S$9,RATES!$A$53:$G$62,MATCH($E$8,RATES!$A$52:$G$52,0),0))</f>
        <v>0.53</v>
      </c>
      <c r="U9" s="100"/>
      <c r="V9" s="115"/>
      <c r="W9" s="116">
        <f>S9+1</f>
        <v>2027</v>
      </c>
      <c r="X9" s="114">
        <f>IF($D$4="Main Campus",VLOOKUP($W$9,RATES!$A$67:$G$76,MATCH($E$8,RATES!$A$66:$G$66,0),0),VLOOKUP($W$9,RATES!$A$53:$G$62,MATCH($E$8,RATES!$A$52:$G$52,0),0))</f>
        <v>0.53</v>
      </c>
      <c r="Y9" s="100"/>
      <c r="Z9" s="115"/>
      <c r="AA9" s="116">
        <f>W9+1</f>
        <v>2028</v>
      </c>
      <c r="AB9" s="114">
        <f>IF($D$4="Main Campus",VLOOKUP($AA$9,RATES!$A$67:$G$76,MATCH($E$8,RATES!$A$66:$G$66,0),0),VLOOKUP($AA$9,RATES!$A$53:$G$62,MATCH($E$8,RATES!$A$52:$G$52,0),0))</f>
        <v>0.53</v>
      </c>
      <c r="AC9" s="100"/>
      <c r="AD9" s="23"/>
      <c r="AF9" s="57"/>
      <c r="AH9" s="57"/>
    </row>
    <row r="10" spans="1:34" s="64" customFormat="1" ht="51.75" customHeight="1">
      <c r="A10" s="63"/>
      <c r="B10" s="63"/>
      <c r="C10" s="63"/>
      <c r="D10" s="87"/>
      <c r="E10" s="63"/>
      <c r="F10" s="78" t="s">
        <v>186</v>
      </c>
      <c r="G10" s="63"/>
      <c r="H10" s="78" t="s">
        <v>187</v>
      </c>
      <c r="I10" s="78"/>
      <c r="J10" s="242" t="s">
        <v>28</v>
      </c>
      <c r="K10" s="243" t="s">
        <v>84</v>
      </c>
      <c r="L10" s="244" t="s">
        <v>29</v>
      </c>
      <c r="M10" s="507" t="s">
        <v>253</v>
      </c>
      <c r="N10" s="318" t="s">
        <v>32</v>
      </c>
      <c r="O10" s="319" t="s">
        <v>84</v>
      </c>
      <c r="P10" s="320" t="s">
        <v>33</v>
      </c>
      <c r="Q10" s="472" t="s">
        <v>253</v>
      </c>
      <c r="R10" s="285" t="s">
        <v>34</v>
      </c>
      <c r="S10" s="286" t="s">
        <v>84</v>
      </c>
      <c r="T10" s="287" t="s">
        <v>35</v>
      </c>
      <c r="U10" s="522" t="s">
        <v>255</v>
      </c>
      <c r="V10" s="318" t="s">
        <v>36</v>
      </c>
      <c r="W10" s="319" t="s">
        <v>84</v>
      </c>
      <c r="X10" s="320" t="s">
        <v>37</v>
      </c>
      <c r="Y10" s="537" t="s">
        <v>255</v>
      </c>
      <c r="Z10" s="285" t="s">
        <v>38</v>
      </c>
      <c r="AA10" s="286" t="s">
        <v>84</v>
      </c>
      <c r="AB10" s="287" t="s">
        <v>39</v>
      </c>
      <c r="AC10" s="556" t="s">
        <v>255</v>
      </c>
      <c r="AD10" s="332" t="s">
        <v>46</v>
      </c>
      <c r="AE10" s="333" t="s">
        <v>84</v>
      </c>
      <c r="AF10" s="334" t="s">
        <v>47</v>
      </c>
      <c r="AG10" s="335"/>
      <c r="AH10" s="336" t="s">
        <v>48</v>
      </c>
    </row>
    <row r="11" spans="1:34" ht="20.25" customHeight="1">
      <c r="A11" s="18"/>
      <c r="B11" s="21" t="s">
        <v>4</v>
      </c>
      <c r="C11" s="21" t="s">
        <v>5</v>
      </c>
      <c r="D11" s="18"/>
      <c r="E11" s="18"/>
      <c r="F11" s="18"/>
      <c r="G11" s="918" t="s">
        <v>234</v>
      </c>
      <c r="H11" s="19"/>
      <c r="I11" s="19"/>
      <c r="J11" s="245"/>
      <c r="K11" s="246"/>
      <c r="L11" s="247"/>
      <c r="M11" s="508"/>
      <c r="N11" s="321"/>
      <c r="O11" s="322"/>
      <c r="P11" s="323"/>
      <c r="Q11" s="473"/>
      <c r="R11" s="288"/>
      <c r="S11" s="289"/>
      <c r="T11" s="290"/>
      <c r="U11" s="523"/>
      <c r="V11" s="321"/>
      <c r="W11" s="322"/>
      <c r="X11" s="323"/>
      <c r="Y11" s="538"/>
      <c r="Z11" s="288"/>
      <c r="AA11" s="289"/>
      <c r="AB11" s="290"/>
      <c r="AC11" s="557"/>
      <c r="AD11" s="337"/>
      <c r="AE11" s="338"/>
      <c r="AF11" s="338"/>
      <c r="AG11" s="322"/>
      <c r="AH11" s="339"/>
    </row>
    <row r="12" spans="1:34" ht="20.25" customHeight="1">
      <c r="A12" s="18"/>
      <c r="B12" s="18"/>
      <c r="C12" s="35" t="s">
        <v>6</v>
      </c>
      <c r="D12" s="36"/>
      <c r="E12" s="18"/>
      <c r="F12" s="18" t="s">
        <v>7</v>
      </c>
      <c r="G12" s="919"/>
      <c r="H12" s="19" t="s">
        <v>7</v>
      </c>
      <c r="I12" s="380"/>
      <c r="J12" s="245"/>
      <c r="K12" s="246"/>
      <c r="L12" s="247"/>
      <c r="M12" s="508"/>
      <c r="N12" s="321"/>
      <c r="O12" s="322"/>
      <c r="P12" s="323"/>
      <c r="Q12" s="473"/>
      <c r="R12" s="288"/>
      <c r="S12" s="289"/>
      <c r="T12" s="290"/>
      <c r="U12" s="524"/>
      <c r="V12" s="321"/>
      <c r="W12" s="322"/>
      <c r="X12" s="323"/>
      <c r="Y12" s="539"/>
      <c r="Z12" s="288"/>
      <c r="AA12" s="289"/>
      <c r="AB12" s="290"/>
      <c r="AC12" s="557"/>
      <c r="AD12" s="340" t="str">
        <f>IF(SUM(J12:K12)=0,"",SUM(J12:K12))</f>
        <v/>
      </c>
      <c r="AE12" s="341" t="str">
        <f>IF(SUM(K12:L12)=0,"",SUM(K12:L12))</f>
        <v/>
      </c>
      <c r="AF12" s="341" t="str">
        <f>IF(SUM(L12:M12)=0,"",SUM(L12:M12))</f>
        <v/>
      </c>
      <c r="AG12" s="322"/>
      <c r="AH12" s="342" t="str">
        <f>IF(SUM(N12:O12)=0,"",SUM(N12:O12))</f>
        <v/>
      </c>
    </row>
    <row r="13" spans="1:34" ht="20.25" customHeight="1" thickBot="1">
      <c r="A13" s="18"/>
      <c r="B13" s="18"/>
      <c r="C13" s="18" t="s">
        <v>188</v>
      </c>
      <c r="D13" s="164"/>
      <c r="E13" s="3" t="s">
        <v>290</v>
      </c>
      <c r="F13" s="167">
        <v>0</v>
      </c>
      <c r="G13" s="88">
        <v>0</v>
      </c>
      <c r="H13" s="167">
        <v>0</v>
      </c>
      <c r="I13" s="167"/>
      <c r="J13" s="248">
        <f>ROUND((F13*G13),0)</f>
        <v>0</v>
      </c>
      <c r="K13" s="178">
        <f>I13*G13</f>
        <v>0</v>
      </c>
      <c r="L13" s="249">
        <f t="shared" ref="L13:L29" si="0">ROUND((G13*H13),0)</f>
        <v>0</v>
      </c>
      <c r="M13" s="398">
        <f>($F$13+$H$13+$I$13)*$D$14</f>
        <v>0</v>
      </c>
      <c r="N13" s="202"/>
      <c r="O13" s="379"/>
      <c r="P13" s="203"/>
      <c r="Q13" s="399"/>
      <c r="R13" s="291"/>
      <c r="S13" s="178"/>
      <c r="T13" s="292"/>
      <c r="U13" s="536"/>
      <c r="V13" s="202"/>
      <c r="W13" s="220"/>
      <c r="X13" s="203"/>
      <c r="Y13" s="578"/>
      <c r="Z13" s="291"/>
      <c r="AA13" s="178"/>
      <c r="AB13" s="292"/>
      <c r="AC13" s="579"/>
      <c r="AD13" s="185">
        <f>SUM(J13 + N13+R13+ V13+Z13)</f>
        <v>0</v>
      </c>
      <c r="AE13" s="210">
        <f>SUM(K13 + O13+S13+ W13+AA13)</f>
        <v>0</v>
      </c>
      <c r="AF13" s="210">
        <f>SUM(L13 + P13+T13+ X13+AB13)</f>
        <v>0</v>
      </c>
      <c r="AG13" s="179"/>
      <c r="AH13" s="187">
        <f>SUM(AD13:AF13)</f>
        <v>0</v>
      </c>
    </row>
    <row r="14" spans="1:34" ht="20.25" customHeight="1" thickBot="1">
      <c r="A14" s="920" t="s">
        <v>289</v>
      </c>
      <c r="B14" s="920"/>
      <c r="C14" s="921"/>
      <c r="D14" s="395"/>
      <c r="E14" s="665" t="s">
        <v>291</v>
      </c>
      <c r="F14" s="422">
        <v>0</v>
      </c>
      <c r="G14" s="423">
        <v>0</v>
      </c>
      <c r="H14" s="422">
        <v>0</v>
      </c>
      <c r="I14" s="422"/>
      <c r="J14" s="248">
        <f>ROUND((F14*G14),0)</f>
        <v>0</v>
      </c>
      <c r="K14" s="178">
        <f t="shared" ref="K14:K29" si="1">I14*G14</f>
        <v>0</v>
      </c>
      <c r="L14" s="249">
        <f t="shared" si="0"/>
        <v>0</v>
      </c>
      <c r="M14" s="398">
        <f>($F$14+$H$14+$I$14)*$D$14</f>
        <v>0</v>
      </c>
      <c r="N14" s="202"/>
      <c r="O14" s="379"/>
      <c r="P14" s="203"/>
      <c r="Q14" s="399"/>
      <c r="R14" s="291"/>
      <c r="S14" s="178"/>
      <c r="T14" s="292"/>
      <c r="U14" s="536"/>
      <c r="V14" s="202"/>
      <c r="W14" s="220"/>
      <c r="X14" s="203"/>
      <c r="Y14" s="578"/>
      <c r="Z14" s="291"/>
      <c r="AA14" s="178"/>
      <c r="AB14" s="292"/>
      <c r="AC14" s="579"/>
      <c r="AD14" s="185">
        <f t="shared" ref="AD14:AF57" si="2">SUM(J14 + N14+R14+ V14+Z14)</f>
        <v>0</v>
      </c>
      <c r="AE14" s="210">
        <f t="shared" si="2"/>
        <v>0</v>
      </c>
      <c r="AF14" s="210">
        <f t="shared" si="2"/>
        <v>0</v>
      </c>
      <c r="AG14" s="179"/>
      <c r="AH14" s="187">
        <f t="shared" ref="AH14:AH29" si="3">SUM(AD14:AF14)</f>
        <v>0</v>
      </c>
    </row>
    <row r="15" spans="1:34" ht="20.25" customHeight="1" thickBot="1">
      <c r="A15" s="647"/>
      <c r="B15" s="647"/>
      <c r="C15" s="647"/>
      <c r="D15" s="634"/>
      <c r="E15" s="635" t="s">
        <v>179</v>
      </c>
      <c r="F15" s="648">
        <v>0</v>
      </c>
      <c r="G15" s="649">
        <v>0</v>
      </c>
      <c r="H15" s="648">
        <v>0</v>
      </c>
      <c r="I15" s="648"/>
      <c r="J15" s="651">
        <f>ROUND((F15*G15),0)</f>
        <v>0</v>
      </c>
      <c r="K15" s="652">
        <f t="shared" si="1"/>
        <v>0</v>
      </c>
      <c r="L15" s="267">
        <f t="shared" si="0"/>
        <v>0</v>
      </c>
      <c r="M15" s="660">
        <f>($F$15+$H$15+$I$15)*$D$14</f>
        <v>0</v>
      </c>
      <c r="N15" s="653"/>
      <c r="O15" s="654"/>
      <c r="P15" s="655"/>
      <c r="Q15" s="661"/>
      <c r="R15" s="656"/>
      <c r="S15" s="652"/>
      <c r="T15" s="657"/>
      <c r="U15" s="662"/>
      <c r="V15" s="653"/>
      <c r="W15" s="641"/>
      <c r="X15" s="655"/>
      <c r="Y15" s="663"/>
      <c r="Z15" s="656"/>
      <c r="AA15" s="652"/>
      <c r="AB15" s="657"/>
      <c r="AC15" s="664"/>
      <c r="AD15" s="196">
        <f t="shared" si="2"/>
        <v>0</v>
      </c>
      <c r="AE15" s="658">
        <f t="shared" si="2"/>
        <v>0</v>
      </c>
      <c r="AF15" s="658">
        <f t="shared" si="2"/>
        <v>0</v>
      </c>
      <c r="AG15" s="659"/>
      <c r="AH15" s="198">
        <f t="shared" si="3"/>
        <v>0</v>
      </c>
    </row>
    <row r="16" spans="1:34" ht="20.25" hidden="1" customHeight="1">
      <c r="A16" s="400"/>
      <c r="B16" s="400"/>
      <c r="C16" s="400"/>
      <c r="D16" s="401"/>
      <c r="E16" s="402" t="s">
        <v>223</v>
      </c>
      <c r="F16" s="403">
        <v>0</v>
      </c>
      <c r="G16" s="404">
        <v>0</v>
      </c>
      <c r="H16" s="403">
        <v>0</v>
      </c>
      <c r="I16" s="403"/>
      <c r="J16" s="405">
        <f t="shared" ref="J16:J29" si="4">ROUND((F16*G16),0)</f>
        <v>0</v>
      </c>
      <c r="K16" s="406">
        <f t="shared" si="1"/>
        <v>0</v>
      </c>
      <c r="L16" s="407">
        <f t="shared" si="0"/>
        <v>0</v>
      </c>
      <c r="M16" s="398">
        <f>($F$16+$H$16+$I$16)*$D$14</f>
        <v>0</v>
      </c>
      <c r="N16" s="408"/>
      <c r="O16" s="409"/>
      <c r="P16" s="410"/>
      <c r="Q16" s="399"/>
      <c r="R16" s="411"/>
      <c r="S16" s="406"/>
      <c r="T16" s="412"/>
      <c r="U16" s="536"/>
      <c r="V16" s="408"/>
      <c r="W16" s="413"/>
      <c r="X16" s="410"/>
      <c r="Y16" s="578"/>
      <c r="Z16" s="411"/>
      <c r="AA16" s="406"/>
      <c r="AB16" s="412"/>
      <c r="AC16" s="579"/>
      <c r="AD16" s="414">
        <f t="shared" si="2"/>
        <v>0</v>
      </c>
      <c r="AE16" s="415">
        <v>0</v>
      </c>
      <c r="AF16" s="415">
        <f t="shared" si="2"/>
        <v>0</v>
      </c>
      <c r="AG16" s="416"/>
      <c r="AH16" s="417">
        <f t="shared" si="3"/>
        <v>0</v>
      </c>
    </row>
    <row r="17" spans="1:34" ht="20.25" customHeight="1" thickBot="1">
      <c r="A17" s="418"/>
      <c r="B17" s="418"/>
      <c r="C17" s="419" t="s">
        <v>233</v>
      </c>
      <c r="D17" s="420"/>
      <c r="E17" s="3" t="s">
        <v>290</v>
      </c>
      <c r="F17" s="422">
        <v>0</v>
      </c>
      <c r="G17" s="423">
        <v>0</v>
      </c>
      <c r="H17" s="422">
        <v>0</v>
      </c>
      <c r="I17" s="422"/>
      <c r="J17" s="248">
        <f t="shared" si="4"/>
        <v>0</v>
      </c>
      <c r="K17" s="178">
        <f t="shared" si="1"/>
        <v>0</v>
      </c>
      <c r="L17" s="249">
        <f t="shared" si="0"/>
        <v>0</v>
      </c>
      <c r="M17" s="398">
        <f>($F$17+$H$17+$I$17)*$D$18</f>
        <v>0</v>
      </c>
      <c r="N17" s="202"/>
      <c r="O17" s="379"/>
      <c r="P17" s="203"/>
      <c r="Q17" s="399"/>
      <c r="R17" s="291"/>
      <c r="S17" s="178"/>
      <c r="T17" s="292"/>
      <c r="U17" s="536"/>
      <c r="V17" s="202"/>
      <c r="W17" s="220"/>
      <c r="X17" s="203"/>
      <c r="Y17" s="578"/>
      <c r="Z17" s="291"/>
      <c r="AA17" s="178"/>
      <c r="AB17" s="292"/>
      <c r="AC17" s="579"/>
      <c r="AD17" s="185">
        <f t="shared" si="2"/>
        <v>0</v>
      </c>
      <c r="AE17" s="210">
        <f t="shared" si="2"/>
        <v>0</v>
      </c>
      <c r="AF17" s="210">
        <f t="shared" si="2"/>
        <v>0</v>
      </c>
      <c r="AG17" s="179"/>
      <c r="AH17" s="187">
        <f t="shared" si="3"/>
        <v>0</v>
      </c>
    </row>
    <row r="18" spans="1:34" ht="20.25" customHeight="1" thickBot="1">
      <c r="A18" s="922" t="s">
        <v>289</v>
      </c>
      <c r="B18" s="922"/>
      <c r="C18" s="921"/>
      <c r="D18" s="395"/>
      <c r="E18" s="3" t="s">
        <v>291</v>
      </c>
      <c r="F18" s="167">
        <v>0</v>
      </c>
      <c r="G18" s="88">
        <v>0</v>
      </c>
      <c r="H18" s="167">
        <v>0</v>
      </c>
      <c r="I18" s="167"/>
      <c r="J18" s="248">
        <f t="shared" si="4"/>
        <v>0</v>
      </c>
      <c r="K18" s="178">
        <f t="shared" si="1"/>
        <v>0</v>
      </c>
      <c r="L18" s="249">
        <f t="shared" si="0"/>
        <v>0</v>
      </c>
      <c r="M18" s="398">
        <f>($F$18+$H$18+$I$18)*$D$18</f>
        <v>0</v>
      </c>
      <c r="N18" s="202"/>
      <c r="O18" s="379"/>
      <c r="P18" s="203"/>
      <c r="Q18" s="399"/>
      <c r="R18" s="291"/>
      <c r="S18" s="178"/>
      <c r="T18" s="292"/>
      <c r="U18" s="536"/>
      <c r="V18" s="202"/>
      <c r="W18" s="220"/>
      <c r="X18" s="203"/>
      <c r="Y18" s="578"/>
      <c r="Z18" s="291"/>
      <c r="AA18" s="178"/>
      <c r="AB18" s="292"/>
      <c r="AC18" s="579"/>
      <c r="AD18" s="185">
        <f t="shared" si="2"/>
        <v>0</v>
      </c>
      <c r="AE18" s="210">
        <f t="shared" si="2"/>
        <v>0</v>
      </c>
      <c r="AF18" s="210">
        <f t="shared" si="2"/>
        <v>0</v>
      </c>
      <c r="AG18" s="179"/>
      <c r="AH18" s="187">
        <f t="shared" si="3"/>
        <v>0</v>
      </c>
    </row>
    <row r="19" spans="1:34" ht="20.25" customHeight="1" thickBot="1">
      <c r="A19" s="647"/>
      <c r="B19" s="647"/>
      <c r="C19" s="647"/>
      <c r="D19" s="634"/>
      <c r="E19" s="635" t="s">
        <v>179</v>
      </c>
      <c r="F19" s="648">
        <v>0</v>
      </c>
      <c r="G19" s="649">
        <v>0</v>
      </c>
      <c r="H19" s="648">
        <v>0</v>
      </c>
      <c r="I19" s="648"/>
      <c r="J19" s="651">
        <f t="shared" si="4"/>
        <v>0</v>
      </c>
      <c r="K19" s="652">
        <f t="shared" si="1"/>
        <v>0</v>
      </c>
      <c r="L19" s="267">
        <f t="shared" si="0"/>
        <v>0</v>
      </c>
      <c r="M19" s="660">
        <f>($F$19+$H$19+$I$19)*$D$18</f>
        <v>0</v>
      </c>
      <c r="N19" s="653"/>
      <c r="O19" s="654"/>
      <c r="P19" s="655"/>
      <c r="Q19" s="661"/>
      <c r="R19" s="656"/>
      <c r="S19" s="652"/>
      <c r="T19" s="657"/>
      <c r="U19" s="662"/>
      <c r="V19" s="653"/>
      <c r="W19" s="641"/>
      <c r="X19" s="655"/>
      <c r="Y19" s="663"/>
      <c r="Z19" s="656"/>
      <c r="AA19" s="652"/>
      <c r="AB19" s="657"/>
      <c r="AC19" s="664"/>
      <c r="AD19" s="196">
        <f t="shared" si="2"/>
        <v>0</v>
      </c>
      <c r="AE19" s="658">
        <f t="shared" si="2"/>
        <v>0</v>
      </c>
      <c r="AF19" s="658">
        <f t="shared" si="2"/>
        <v>0</v>
      </c>
      <c r="AG19" s="659"/>
      <c r="AH19" s="198">
        <f t="shared" si="3"/>
        <v>0</v>
      </c>
    </row>
    <row r="20" spans="1:34" ht="20.25" hidden="1" customHeight="1">
      <c r="A20" s="400"/>
      <c r="B20" s="400"/>
      <c r="C20" s="400"/>
      <c r="D20" s="401"/>
      <c r="E20" s="402" t="s">
        <v>223</v>
      </c>
      <c r="F20" s="403">
        <v>0</v>
      </c>
      <c r="G20" s="404">
        <v>0</v>
      </c>
      <c r="H20" s="403">
        <v>0</v>
      </c>
      <c r="I20" s="403"/>
      <c r="J20" s="405">
        <f t="shared" si="4"/>
        <v>0</v>
      </c>
      <c r="K20" s="406">
        <f t="shared" si="1"/>
        <v>0</v>
      </c>
      <c r="L20" s="407">
        <f t="shared" si="0"/>
        <v>0</v>
      </c>
      <c r="M20" s="398">
        <f>($F$20+$H$20+$I$20)*$D$18</f>
        <v>0</v>
      </c>
      <c r="N20" s="408"/>
      <c r="O20" s="409"/>
      <c r="P20" s="410"/>
      <c r="Q20" s="399"/>
      <c r="R20" s="411"/>
      <c r="S20" s="406"/>
      <c r="T20" s="412"/>
      <c r="U20" s="536"/>
      <c r="V20" s="408"/>
      <c r="W20" s="413"/>
      <c r="X20" s="410"/>
      <c r="Y20" s="578"/>
      <c r="Z20" s="411"/>
      <c r="AA20" s="406"/>
      <c r="AB20" s="412"/>
      <c r="AC20" s="579"/>
      <c r="AD20" s="414">
        <f t="shared" si="2"/>
        <v>0</v>
      </c>
      <c r="AE20" s="415">
        <v>0</v>
      </c>
      <c r="AF20" s="415">
        <f t="shared" si="2"/>
        <v>0</v>
      </c>
      <c r="AG20" s="416"/>
      <c r="AH20" s="417">
        <f>SUM(AD20:AF20)</f>
        <v>0</v>
      </c>
    </row>
    <row r="21" spans="1:34" ht="20.25" customHeight="1" thickBot="1">
      <c r="A21" s="418"/>
      <c r="B21" s="418"/>
      <c r="C21" s="418" t="s">
        <v>31</v>
      </c>
      <c r="D21" s="420"/>
      <c r="E21" s="3" t="s">
        <v>290</v>
      </c>
      <c r="F21" s="422">
        <v>0</v>
      </c>
      <c r="G21" s="423">
        <v>0</v>
      </c>
      <c r="H21" s="422">
        <v>0</v>
      </c>
      <c r="I21" s="422"/>
      <c r="J21" s="248">
        <f t="shared" si="4"/>
        <v>0</v>
      </c>
      <c r="K21" s="178">
        <f t="shared" si="1"/>
        <v>0</v>
      </c>
      <c r="L21" s="249">
        <f t="shared" si="0"/>
        <v>0</v>
      </c>
      <c r="M21" s="398">
        <f>($F$21+$H$21+$I$21)*$D$22</f>
        <v>0</v>
      </c>
      <c r="N21" s="202"/>
      <c r="O21" s="379"/>
      <c r="P21" s="203"/>
      <c r="Q21" s="399"/>
      <c r="R21" s="291"/>
      <c r="S21" s="178"/>
      <c r="T21" s="292"/>
      <c r="U21" s="536"/>
      <c r="V21" s="202"/>
      <c r="W21" s="220"/>
      <c r="X21" s="203"/>
      <c r="Y21" s="578"/>
      <c r="Z21" s="291"/>
      <c r="AA21" s="178"/>
      <c r="AB21" s="292"/>
      <c r="AC21" s="579"/>
      <c r="AD21" s="185">
        <f t="shared" si="2"/>
        <v>0</v>
      </c>
      <c r="AE21" s="210">
        <f t="shared" si="2"/>
        <v>0</v>
      </c>
      <c r="AF21" s="210">
        <f t="shared" si="2"/>
        <v>0</v>
      </c>
      <c r="AG21" s="179"/>
      <c r="AH21" s="187">
        <f t="shared" si="3"/>
        <v>0</v>
      </c>
    </row>
    <row r="22" spans="1:34" ht="20.25" customHeight="1" thickBot="1">
      <c r="A22" s="922" t="s">
        <v>289</v>
      </c>
      <c r="B22" s="922"/>
      <c r="C22" s="921"/>
      <c r="D22" s="395"/>
      <c r="E22" s="3" t="s">
        <v>291</v>
      </c>
      <c r="F22" s="167">
        <v>0</v>
      </c>
      <c r="G22" s="88">
        <v>0</v>
      </c>
      <c r="H22" s="167">
        <v>0</v>
      </c>
      <c r="I22" s="167"/>
      <c r="J22" s="248">
        <f t="shared" si="4"/>
        <v>0</v>
      </c>
      <c r="K22" s="178">
        <f t="shared" si="1"/>
        <v>0</v>
      </c>
      <c r="L22" s="249">
        <f t="shared" si="0"/>
        <v>0</v>
      </c>
      <c r="M22" s="398">
        <f>($F$22+$H$22+$I$22)*$D$22</f>
        <v>0</v>
      </c>
      <c r="N22" s="202"/>
      <c r="O22" s="379"/>
      <c r="P22" s="203"/>
      <c r="Q22" s="399"/>
      <c r="R22" s="291"/>
      <c r="S22" s="178"/>
      <c r="T22" s="292"/>
      <c r="U22" s="536"/>
      <c r="V22" s="202"/>
      <c r="W22" s="220"/>
      <c r="X22" s="203"/>
      <c r="Y22" s="578"/>
      <c r="Z22" s="291"/>
      <c r="AA22" s="178"/>
      <c r="AB22" s="292"/>
      <c r="AC22" s="579"/>
      <c r="AD22" s="185">
        <f t="shared" si="2"/>
        <v>0</v>
      </c>
      <c r="AE22" s="210">
        <f t="shared" si="2"/>
        <v>0</v>
      </c>
      <c r="AF22" s="210">
        <f t="shared" si="2"/>
        <v>0</v>
      </c>
      <c r="AG22" s="179"/>
      <c r="AH22" s="187">
        <f t="shared" si="3"/>
        <v>0</v>
      </c>
    </row>
    <row r="23" spans="1:34" ht="20.25" customHeight="1" thickBot="1">
      <c r="A23" s="647"/>
      <c r="B23" s="647"/>
      <c r="C23" s="647"/>
      <c r="D23" s="634"/>
      <c r="E23" s="635" t="s">
        <v>179</v>
      </c>
      <c r="F23" s="648">
        <v>0</v>
      </c>
      <c r="G23" s="649">
        <v>0</v>
      </c>
      <c r="H23" s="648">
        <v>0</v>
      </c>
      <c r="I23" s="648"/>
      <c r="J23" s="651">
        <f t="shared" si="4"/>
        <v>0</v>
      </c>
      <c r="K23" s="652">
        <f t="shared" si="1"/>
        <v>0</v>
      </c>
      <c r="L23" s="267">
        <f t="shared" si="0"/>
        <v>0</v>
      </c>
      <c r="M23" s="660">
        <f>($F$23+$H$23+$I$23)*$D$22</f>
        <v>0</v>
      </c>
      <c r="N23" s="653"/>
      <c r="O23" s="654"/>
      <c r="P23" s="655"/>
      <c r="Q23" s="661"/>
      <c r="R23" s="656"/>
      <c r="S23" s="652"/>
      <c r="T23" s="657"/>
      <c r="U23" s="662"/>
      <c r="V23" s="653"/>
      <c r="W23" s="641"/>
      <c r="X23" s="655"/>
      <c r="Y23" s="663"/>
      <c r="Z23" s="656"/>
      <c r="AA23" s="652"/>
      <c r="AB23" s="657"/>
      <c r="AC23" s="664"/>
      <c r="AD23" s="196">
        <f t="shared" si="2"/>
        <v>0</v>
      </c>
      <c r="AE23" s="658">
        <f t="shared" si="2"/>
        <v>0</v>
      </c>
      <c r="AF23" s="658">
        <f t="shared" si="2"/>
        <v>0</v>
      </c>
      <c r="AG23" s="659"/>
      <c r="AH23" s="198">
        <f t="shared" si="3"/>
        <v>0</v>
      </c>
    </row>
    <row r="24" spans="1:34" ht="20.25" customHeight="1" thickBot="1">
      <c r="A24" s="18"/>
      <c r="B24" s="18"/>
      <c r="C24" s="18" t="s">
        <v>81</v>
      </c>
      <c r="D24" s="98"/>
      <c r="E24" s="3" t="s">
        <v>290</v>
      </c>
      <c r="F24" s="167">
        <v>0</v>
      </c>
      <c r="G24" s="88">
        <v>0</v>
      </c>
      <c r="H24" s="167">
        <v>0</v>
      </c>
      <c r="I24" s="167"/>
      <c r="J24" s="248">
        <f t="shared" si="4"/>
        <v>0</v>
      </c>
      <c r="K24" s="178">
        <f t="shared" si="1"/>
        <v>0</v>
      </c>
      <c r="L24" s="249">
        <f t="shared" si="0"/>
        <v>0</v>
      </c>
      <c r="M24" s="398">
        <f>($F$24+$H$24+$I$24)*$D$25</f>
        <v>0</v>
      </c>
      <c r="N24" s="202"/>
      <c r="O24" s="379"/>
      <c r="P24" s="203"/>
      <c r="Q24" s="399"/>
      <c r="R24" s="291"/>
      <c r="S24" s="178"/>
      <c r="T24" s="292"/>
      <c r="U24" s="536"/>
      <c r="V24" s="202"/>
      <c r="W24" s="220"/>
      <c r="X24" s="203"/>
      <c r="Y24" s="578"/>
      <c r="Z24" s="291"/>
      <c r="AA24" s="178"/>
      <c r="AB24" s="292"/>
      <c r="AC24" s="579"/>
      <c r="AD24" s="185">
        <f t="shared" si="2"/>
        <v>0</v>
      </c>
      <c r="AE24" s="210">
        <f t="shared" si="2"/>
        <v>0</v>
      </c>
      <c r="AF24" s="210">
        <f t="shared" si="2"/>
        <v>0</v>
      </c>
      <c r="AG24" s="179"/>
      <c r="AH24" s="187">
        <f t="shared" si="3"/>
        <v>0</v>
      </c>
    </row>
    <row r="25" spans="1:34" ht="20.25" customHeight="1" thickBot="1">
      <c r="A25" s="922" t="s">
        <v>289</v>
      </c>
      <c r="B25" s="922"/>
      <c r="C25" s="921"/>
      <c r="D25" s="395"/>
      <c r="E25" s="3" t="s">
        <v>291</v>
      </c>
      <c r="F25" s="167">
        <v>0</v>
      </c>
      <c r="G25" s="88">
        <v>0</v>
      </c>
      <c r="H25" s="167">
        <v>0</v>
      </c>
      <c r="I25" s="167"/>
      <c r="J25" s="248">
        <f t="shared" si="4"/>
        <v>0</v>
      </c>
      <c r="K25" s="178">
        <f t="shared" si="1"/>
        <v>0</v>
      </c>
      <c r="L25" s="249">
        <f t="shared" si="0"/>
        <v>0</v>
      </c>
      <c r="M25" s="666">
        <f>($F$25+$H$25+$I$25)*$D$25</f>
        <v>0</v>
      </c>
      <c r="N25" s="202"/>
      <c r="O25" s="379"/>
      <c r="P25" s="203"/>
      <c r="Q25" s="667"/>
      <c r="R25" s="291"/>
      <c r="S25" s="178"/>
      <c r="T25" s="292"/>
      <c r="U25" s="668"/>
      <c r="V25" s="202"/>
      <c r="W25" s="220"/>
      <c r="X25" s="203"/>
      <c r="Y25" s="669"/>
      <c r="Z25" s="291"/>
      <c r="AA25" s="178"/>
      <c r="AB25" s="292"/>
      <c r="AC25" s="670"/>
      <c r="AD25" s="185">
        <f t="shared" si="2"/>
        <v>0</v>
      </c>
      <c r="AE25" s="210">
        <f t="shared" si="2"/>
        <v>0</v>
      </c>
      <c r="AF25" s="210">
        <f t="shared" si="2"/>
        <v>0</v>
      </c>
      <c r="AG25" s="179"/>
      <c r="AH25" s="187">
        <f t="shared" si="3"/>
        <v>0</v>
      </c>
    </row>
    <row r="26" spans="1:34" ht="20.25" customHeight="1" thickBot="1">
      <c r="A26" s="647"/>
      <c r="B26" s="647"/>
      <c r="C26" s="647"/>
      <c r="D26" s="634"/>
      <c r="E26" s="635" t="s">
        <v>179</v>
      </c>
      <c r="F26" s="648">
        <v>0</v>
      </c>
      <c r="G26" s="649">
        <v>0</v>
      </c>
      <c r="H26" s="648">
        <v>0</v>
      </c>
      <c r="I26" s="648"/>
      <c r="J26" s="651">
        <f t="shared" si="4"/>
        <v>0</v>
      </c>
      <c r="K26" s="652">
        <f t="shared" si="1"/>
        <v>0</v>
      </c>
      <c r="L26" s="267">
        <f t="shared" si="0"/>
        <v>0</v>
      </c>
      <c r="M26" s="660">
        <f>($F$26+$H$26+$I$26)*$D$25</f>
        <v>0</v>
      </c>
      <c r="N26" s="653"/>
      <c r="O26" s="654"/>
      <c r="P26" s="655"/>
      <c r="Q26" s="661"/>
      <c r="R26" s="656"/>
      <c r="S26" s="652"/>
      <c r="T26" s="657"/>
      <c r="U26" s="662"/>
      <c r="V26" s="653"/>
      <c r="W26" s="641"/>
      <c r="X26" s="655"/>
      <c r="Y26" s="663"/>
      <c r="Z26" s="656"/>
      <c r="AA26" s="652"/>
      <c r="AB26" s="657"/>
      <c r="AC26" s="664"/>
      <c r="AD26" s="196">
        <f t="shared" si="2"/>
        <v>0</v>
      </c>
      <c r="AE26" s="658">
        <f t="shared" si="2"/>
        <v>0</v>
      </c>
      <c r="AF26" s="658">
        <f t="shared" si="2"/>
        <v>0</v>
      </c>
      <c r="AG26" s="659"/>
      <c r="AH26" s="198">
        <f t="shared" si="3"/>
        <v>0</v>
      </c>
    </row>
    <row r="27" spans="1:34" ht="20.25" customHeight="1" thickBot="1">
      <c r="A27" s="696"/>
      <c r="B27" s="696"/>
      <c r="C27" s="696" t="s">
        <v>82</v>
      </c>
      <c r="D27" s="697"/>
      <c r="E27" s="698" t="s">
        <v>290</v>
      </c>
      <c r="F27" s="699">
        <v>0</v>
      </c>
      <c r="G27" s="700">
        <v>0</v>
      </c>
      <c r="H27" s="699">
        <v>0</v>
      </c>
      <c r="I27" s="699"/>
      <c r="J27" s="248">
        <f t="shared" si="4"/>
        <v>0</v>
      </c>
      <c r="K27" s="178">
        <f t="shared" si="1"/>
        <v>0</v>
      </c>
      <c r="L27" s="249">
        <f t="shared" si="0"/>
        <v>0</v>
      </c>
      <c r="M27" s="398">
        <f>($F$27+$H$27+$I$27)*$D$28</f>
        <v>0</v>
      </c>
      <c r="N27" s="202"/>
      <c r="O27" s="379"/>
      <c r="P27" s="203"/>
      <c r="Q27" s="399"/>
      <c r="R27" s="291"/>
      <c r="S27" s="178"/>
      <c r="T27" s="292"/>
      <c r="U27" s="536"/>
      <c r="V27" s="202"/>
      <c r="W27" s="220"/>
      <c r="X27" s="203"/>
      <c r="Y27" s="578"/>
      <c r="Z27" s="291"/>
      <c r="AA27" s="178"/>
      <c r="AB27" s="292"/>
      <c r="AC27" s="579"/>
      <c r="AD27" s="185">
        <f t="shared" si="2"/>
        <v>0</v>
      </c>
      <c r="AE27" s="210">
        <f t="shared" si="2"/>
        <v>0</v>
      </c>
      <c r="AF27" s="210">
        <f t="shared" si="2"/>
        <v>0</v>
      </c>
      <c r="AG27" s="179"/>
      <c r="AH27" s="187">
        <f t="shared" si="3"/>
        <v>0</v>
      </c>
    </row>
    <row r="28" spans="1:34" ht="20.25" customHeight="1" thickBot="1">
      <c r="A28" s="920" t="s">
        <v>289</v>
      </c>
      <c r="B28" s="920"/>
      <c r="C28" s="921"/>
      <c r="D28" s="395"/>
      <c r="E28" s="665" t="s">
        <v>291</v>
      </c>
      <c r="F28" s="422">
        <v>0</v>
      </c>
      <c r="G28" s="423">
        <v>0</v>
      </c>
      <c r="H28" s="422">
        <v>0</v>
      </c>
      <c r="I28" s="422"/>
      <c r="J28" s="248">
        <f t="shared" si="4"/>
        <v>0</v>
      </c>
      <c r="K28" s="178">
        <f t="shared" si="1"/>
        <v>0</v>
      </c>
      <c r="L28" s="249">
        <f t="shared" si="0"/>
        <v>0</v>
      </c>
      <c r="M28" s="398">
        <f>($F$28+$H$28+$I$28)*$D$28</f>
        <v>0</v>
      </c>
      <c r="N28" s="202"/>
      <c r="O28" s="379"/>
      <c r="P28" s="203"/>
      <c r="Q28" s="399"/>
      <c r="R28" s="291"/>
      <c r="S28" s="178"/>
      <c r="T28" s="292"/>
      <c r="U28" s="536"/>
      <c r="V28" s="202"/>
      <c r="W28" s="220"/>
      <c r="X28" s="203"/>
      <c r="Y28" s="578"/>
      <c r="Z28" s="291"/>
      <c r="AA28" s="178"/>
      <c r="AB28" s="292"/>
      <c r="AC28" s="579"/>
      <c r="AD28" s="185">
        <f t="shared" si="2"/>
        <v>0</v>
      </c>
      <c r="AE28" s="210">
        <f t="shared" si="2"/>
        <v>0</v>
      </c>
      <c r="AF28" s="210">
        <f t="shared" si="2"/>
        <v>0</v>
      </c>
      <c r="AG28" s="179"/>
      <c r="AH28" s="187">
        <f t="shared" si="3"/>
        <v>0</v>
      </c>
    </row>
    <row r="29" spans="1:34" ht="20.25" customHeight="1" thickBot="1">
      <c r="A29" s="647"/>
      <c r="B29" s="647"/>
      <c r="C29" s="647"/>
      <c r="D29" s="634"/>
      <c r="E29" s="635" t="s">
        <v>179</v>
      </c>
      <c r="F29" s="648">
        <v>0</v>
      </c>
      <c r="G29" s="649">
        <v>0</v>
      </c>
      <c r="H29" s="648">
        <v>0</v>
      </c>
      <c r="I29" s="648"/>
      <c r="J29" s="651">
        <f t="shared" si="4"/>
        <v>0</v>
      </c>
      <c r="K29" s="652">
        <f t="shared" si="1"/>
        <v>0</v>
      </c>
      <c r="L29" s="267">
        <f t="shared" si="0"/>
        <v>0</v>
      </c>
      <c r="M29" s="660">
        <f>($F$29+$H$29+$I$29)*$D$28</f>
        <v>0</v>
      </c>
      <c r="N29" s="653"/>
      <c r="O29" s="654"/>
      <c r="P29" s="655"/>
      <c r="Q29" s="661"/>
      <c r="R29" s="656"/>
      <c r="S29" s="652"/>
      <c r="T29" s="657"/>
      <c r="U29" s="662"/>
      <c r="V29" s="653"/>
      <c r="W29" s="641"/>
      <c r="X29" s="655"/>
      <c r="Y29" s="663"/>
      <c r="Z29" s="656"/>
      <c r="AA29" s="652"/>
      <c r="AB29" s="657"/>
      <c r="AC29" s="664"/>
      <c r="AD29" s="196">
        <f t="shared" si="2"/>
        <v>0</v>
      </c>
      <c r="AE29" s="658">
        <f t="shared" si="2"/>
        <v>0</v>
      </c>
      <c r="AF29" s="658">
        <f t="shared" si="2"/>
        <v>0</v>
      </c>
      <c r="AG29" s="659"/>
      <c r="AH29" s="198">
        <f t="shared" si="3"/>
        <v>0</v>
      </c>
    </row>
    <row r="30" spans="1:34" s="31" customFormat="1" ht="20.25" customHeight="1">
      <c r="A30" s="29"/>
      <c r="B30" s="29"/>
      <c r="C30" s="29"/>
      <c r="D30" s="154"/>
      <c r="E30" s="371"/>
      <c r="F30" s="29"/>
      <c r="G30" s="371" t="s">
        <v>8</v>
      </c>
      <c r="H30" s="29"/>
      <c r="I30" s="29"/>
      <c r="J30" s="256">
        <f>SUM(J13:J29)</f>
        <v>0</v>
      </c>
      <c r="K30" s="257">
        <f>SUM(K13:K29)</f>
        <v>0</v>
      </c>
      <c r="L30" s="258">
        <f>SUM(L13:L29)</f>
        <v>0</v>
      </c>
      <c r="M30" s="509"/>
      <c r="N30" s="365"/>
      <c r="O30" s="366"/>
      <c r="P30" s="367"/>
      <c r="Q30" s="474"/>
      <c r="R30" s="368"/>
      <c r="S30" s="369"/>
      <c r="T30" s="370"/>
      <c r="U30" s="523"/>
      <c r="V30" s="365"/>
      <c r="W30" s="366"/>
      <c r="X30" s="367"/>
      <c r="Y30" s="540"/>
      <c r="Z30" s="368"/>
      <c r="AA30" s="369"/>
      <c r="AB30" s="370"/>
      <c r="AC30" s="558"/>
      <c r="AD30" s="349">
        <f>SUM(J30 + N30+R30+ V30+Z30)</f>
        <v>0</v>
      </c>
      <c r="AE30" s="350">
        <f t="shared" si="2"/>
        <v>0</v>
      </c>
      <c r="AF30" s="350">
        <f>SUM(L30 + P30+T30+ X30+AB30)</f>
        <v>0</v>
      </c>
      <c r="AG30" s="351"/>
      <c r="AH30" s="352">
        <f>SUM(AD30:AF30)</f>
        <v>0</v>
      </c>
    </row>
    <row r="31" spans="1:34" ht="20.25" customHeight="1">
      <c r="A31" s="418"/>
      <c r="B31" s="419" t="s">
        <v>335</v>
      </c>
      <c r="C31" s="906" t="s">
        <v>336</v>
      </c>
      <c r="D31" s="418"/>
      <c r="E31" s="430"/>
      <c r="F31" s="418" t="s">
        <v>44</v>
      </c>
      <c r="G31" s="431" t="s">
        <v>185</v>
      </c>
      <c r="H31" s="418" t="s">
        <v>44</v>
      </c>
      <c r="I31" s="418"/>
      <c r="J31" s="864"/>
      <c r="K31" s="865"/>
      <c r="L31" s="790"/>
      <c r="M31" s="510"/>
      <c r="N31" s="424"/>
      <c r="O31" s="345"/>
      <c r="P31" s="425"/>
      <c r="Q31" s="475"/>
      <c r="R31" s="426"/>
      <c r="S31" s="428"/>
      <c r="T31" s="427"/>
      <c r="U31" s="525"/>
      <c r="V31" s="408"/>
      <c r="W31" s="416"/>
      <c r="X31" s="410"/>
      <c r="Y31" s="541"/>
      <c r="Z31" s="411"/>
      <c r="AA31" s="428"/>
      <c r="AB31" s="412"/>
      <c r="AC31" s="559"/>
      <c r="AD31" s="236"/>
      <c r="AE31" s="792"/>
      <c r="AF31" s="871"/>
      <c r="AG31" s="793"/>
      <c r="AH31" s="724"/>
    </row>
    <row r="32" spans="1:34" ht="20.25" customHeight="1">
      <c r="A32" s="18"/>
      <c r="B32" s="21"/>
      <c r="C32" s="21"/>
      <c r="D32" s="18"/>
      <c r="E32" s="20"/>
      <c r="F32" s="19" t="s">
        <v>184</v>
      </c>
      <c r="G32" s="20" t="s">
        <v>181</v>
      </c>
      <c r="H32" s="18" t="s">
        <v>184</v>
      </c>
      <c r="I32" s="380"/>
      <c r="J32" s="250"/>
      <c r="K32" s="251"/>
      <c r="L32" s="249"/>
      <c r="M32" s="510"/>
      <c r="N32" s="202"/>
      <c r="O32" s="179"/>
      <c r="P32" s="203"/>
      <c r="Q32" s="475"/>
      <c r="R32" s="291"/>
      <c r="S32" s="180"/>
      <c r="T32" s="292"/>
      <c r="U32" s="525"/>
      <c r="V32" s="202"/>
      <c r="W32" s="179"/>
      <c r="X32" s="203"/>
      <c r="Y32" s="541"/>
      <c r="Z32" s="291"/>
      <c r="AA32" s="180"/>
      <c r="AB32" s="292"/>
      <c r="AC32" s="560"/>
      <c r="AD32" s="185"/>
      <c r="AE32" s="210"/>
      <c r="AF32" s="210"/>
      <c r="AG32" s="179"/>
      <c r="AH32" s="187"/>
    </row>
    <row r="33" spans="1:37" ht="20.25" customHeight="1">
      <c r="A33" s="18"/>
      <c r="B33" s="18"/>
      <c r="D33" s="21" t="s">
        <v>180</v>
      </c>
      <c r="E33" s="101"/>
      <c r="F33" s="168">
        <v>0</v>
      </c>
      <c r="G33" s="169">
        <v>0</v>
      </c>
      <c r="H33" s="168">
        <v>0</v>
      </c>
      <c r="I33" s="168"/>
      <c r="J33" s="248">
        <f>ROUND(F33*G33,0)</f>
        <v>0</v>
      </c>
      <c r="K33" s="178">
        <f t="shared" ref="K33:K42" si="5">ROUND(G33*I33,0)</f>
        <v>0</v>
      </c>
      <c r="L33" s="249">
        <f t="shared" ref="L33:L42" si="6">G33*H33</f>
        <v>0</v>
      </c>
      <c r="M33" s="510"/>
      <c r="N33" s="202"/>
      <c r="O33" s="179"/>
      <c r="P33" s="203"/>
      <c r="Q33" s="475"/>
      <c r="R33" s="291"/>
      <c r="S33" s="180"/>
      <c r="T33" s="292"/>
      <c r="U33" s="525"/>
      <c r="V33" s="202"/>
      <c r="W33" s="179"/>
      <c r="X33" s="203"/>
      <c r="Y33" s="541"/>
      <c r="Z33" s="291"/>
      <c r="AA33" s="180"/>
      <c r="AB33" s="292"/>
      <c r="AC33" s="561"/>
      <c r="AD33" s="185">
        <f t="shared" si="2"/>
        <v>0</v>
      </c>
      <c r="AE33" s="210">
        <f t="shared" si="2"/>
        <v>0</v>
      </c>
      <c r="AF33" s="210">
        <f t="shared" si="2"/>
        <v>0</v>
      </c>
      <c r="AG33" s="179"/>
      <c r="AH33" s="187">
        <f t="shared" ref="AH33:AH42" si="7">SUM(AD33:AF33)</f>
        <v>0</v>
      </c>
    </row>
    <row r="34" spans="1:37" ht="20.25" customHeight="1">
      <c r="A34" s="18"/>
      <c r="B34" s="18"/>
      <c r="D34" s="21" t="s">
        <v>180</v>
      </c>
      <c r="E34" s="89"/>
      <c r="F34" s="168">
        <v>0</v>
      </c>
      <c r="G34" s="169">
        <v>0</v>
      </c>
      <c r="H34" s="168">
        <v>0</v>
      </c>
      <c r="I34" s="168"/>
      <c r="J34" s="248">
        <f>ROUND(F34*G34,0)</f>
        <v>0</v>
      </c>
      <c r="K34" s="178">
        <f t="shared" si="5"/>
        <v>0</v>
      </c>
      <c r="L34" s="249">
        <f t="shared" si="6"/>
        <v>0</v>
      </c>
      <c r="M34" s="510"/>
      <c r="N34" s="202"/>
      <c r="O34" s="179"/>
      <c r="P34" s="203"/>
      <c r="Q34" s="475"/>
      <c r="R34" s="291"/>
      <c r="S34" s="180"/>
      <c r="T34" s="292"/>
      <c r="U34" s="525"/>
      <c r="V34" s="202"/>
      <c r="W34" s="179"/>
      <c r="X34" s="203"/>
      <c r="Y34" s="541"/>
      <c r="Z34" s="291"/>
      <c r="AA34" s="180"/>
      <c r="AB34" s="292"/>
      <c r="AC34" s="561"/>
      <c r="AD34" s="185">
        <f t="shared" si="2"/>
        <v>0</v>
      </c>
      <c r="AE34" s="210">
        <f t="shared" si="2"/>
        <v>0</v>
      </c>
      <c r="AF34" s="210">
        <f t="shared" si="2"/>
        <v>0</v>
      </c>
      <c r="AG34" s="179"/>
      <c r="AH34" s="187">
        <f t="shared" si="7"/>
        <v>0</v>
      </c>
    </row>
    <row r="35" spans="1:37" ht="20.25" customHeight="1">
      <c r="A35" s="18"/>
      <c r="B35" s="18"/>
      <c r="D35" s="21" t="s">
        <v>180</v>
      </c>
      <c r="E35" s="89"/>
      <c r="F35" s="168">
        <v>0</v>
      </c>
      <c r="G35" s="169">
        <v>0</v>
      </c>
      <c r="H35" s="168">
        <v>0</v>
      </c>
      <c r="I35" s="168"/>
      <c r="J35" s="248">
        <f>ROUND(F35*G35,0)</f>
        <v>0</v>
      </c>
      <c r="K35" s="178">
        <f t="shared" si="5"/>
        <v>0</v>
      </c>
      <c r="L35" s="249">
        <f t="shared" si="6"/>
        <v>0</v>
      </c>
      <c r="M35" s="510"/>
      <c r="N35" s="202"/>
      <c r="O35" s="179"/>
      <c r="P35" s="203"/>
      <c r="Q35" s="475"/>
      <c r="R35" s="291"/>
      <c r="S35" s="180"/>
      <c r="T35" s="292"/>
      <c r="U35" s="525"/>
      <c r="V35" s="202"/>
      <c r="W35" s="179"/>
      <c r="X35" s="203"/>
      <c r="Y35" s="541"/>
      <c r="Z35" s="291"/>
      <c r="AA35" s="180"/>
      <c r="AB35" s="292"/>
      <c r="AC35" s="561"/>
      <c r="AD35" s="185">
        <f t="shared" si="2"/>
        <v>0</v>
      </c>
      <c r="AE35" s="210">
        <f t="shared" si="2"/>
        <v>0</v>
      </c>
      <c r="AF35" s="210">
        <f t="shared" si="2"/>
        <v>0</v>
      </c>
      <c r="AG35" s="179"/>
      <c r="AH35" s="187">
        <f t="shared" si="7"/>
        <v>0</v>
      </c>
    </row>
    <row r="36" spans="1:37" ht="20.25" customHeight="1">
      <c r="A36" s="18"/>
      <c r="B36" s="18"/>
      <c r="D36" s="21" t="s">
        <v>180</v>
      </c>
      <c r="E36" s="89"/>
      <c r="F36" s="168">
        <v>0</v>
      </c>
      <c r="G36" s="169">
        <v>0</v>
      </c>
      <c r="H36" s="168">
        <v>0</v>
      </c>
      <c r="I36" s="168"/>
      <c r="J36" s="248">
        <f t="shared" ref="J36:J41" si="8">ROUND(F36*G36,0)</f>
        <v>0</v>
      </c>
      <c r="K36" s="178">
        <f t="shared" si="5"/>
        <v>0</v>
      </c>
      <c r="L36" s="249">
        <f>G36*H36</f>
        <v>0</v>
      </c>
      <c r="M36" s="510"/>
      <c r="N36" s="202"/>
      <c r="O36" s="179"/>
      <c r="P36" s="203"/>
      <c r="Q36" s="475"/>
      <c r="R36" s="291"/>
      <c r="S36" s="180"/>
      <c r="T36" s="292"/>
      <c r="U36" s="525"/>
      <c r="V36" s="202"/>
      <c r="W36" s="179"/>
      <c r="X36" s="203"/>
      <c r="Y36" s="541"/>
      <c r="Z36" s="291"/>
      <c r="AA36" s="180"/>
      <c r="AB36" s="292"/>
      <c r="AC36" s="561"/>
      <c r="AD36" s="185">
        <f t="shared" si="2"/>
        <v>0</v>
      </c>
      <c r="AE36" s="210">
        <f t="shared" si="2"/>
        <v>0</v>
      </c>
      <c r="AF36" s="210">
        <f t="shared" si="2"/>
        <v>0</v>
      </c>
      <c r="AG36" s="179"/>
      <c r="AH36" s="187">
        <f t="shared" si="7"/>
        <v>0</v>
      </c>
    </row>
    <row r="37" spans="1:37" ht="20.25" customHeight="1">
      <c r="A37" s="18"/>
      <c r="B37" s="18"/>
      <c r="D37" s="21" t="s">
        <v>180</v>
      </c>
      <c r="E37" s="89"/>
      <c r="F37" s="168">
        <v>0</v>
      </c>
      <c r="G37" s="169">
        <v>0</v>
      </c>
      <c r="H37" s="168">
        <v>0</v>
      </c>
      <c r="I37" s="168"/>
      <c r="J37" s="248">
        <f t="shared" si="8"/>
        <v>0</v>
      </c>
      <c r="K37" s="178">
        <f t="shared" si="5"/>
        <v>0</v>
      </c>
      <c r="L37" s="249">
        <f t="shared" si="6"/>
        <v>0</v>
      </c>
      <c r="M37" s="510"/>
      <c r="N37" s="202"/>
      <c r="O37" s="179"/>
      <c r="P37" s="203"/>
      <c r="Q37" s="475"/>
      <c r="R37" s="291"/>
      <c r="S37" s="180"/>
      <c r="T37" s="292"/>
      <c r="U37" s="525"/>
      <c r="V37" s="202"/>
      <c r="W37" s="179"/>
      <c r="X37" s="203"/>
      <c r="Y37" s="541"/>
      <c r="Z37" s="291"/>
      <c r="AA37" s="180"/>
      <c r="AB37" s="292"/>
      <c r="AC37" s="561"/>
      <c r="AD37" s="185">
        <f t="shared" si="2"/>
        <v>0</v>
      </c>
      <c r="AE37" s="210">
        <f t="shared" si="2"/>
        <v>0</v>
      </c>
      <c r="AF37" s="210">
        <f t="shared" si="2"/>
        <v>0</v>
      </c>
      <c r="AG37" s="179"/>
      <c r="AH37" s="187">
        <f t="shared" si="7"/>
        <v>0</v>
      </c>
    </row>
    <row r="38" spans="1:37" ht="20.25" customHeight="1">
      <c r="A38" s="18"/>
      <c r="B38" s="18"/>
      <c r="D38" s="21" t="s">
        <v>180</v>
      </c>
      <c r="E38" s="89"/>
      <c r="F38" s="168">
        <v>0</v>
      </c>
      <c r="G38" s="169">
        <v>0</v>
      </c>
      <c r="H38" s="168">
        <v>0</v>
      </c>
      <c r="I38" s="168"/>
      <c r="J38" s="248">
        <f t="shared" si="8"/>
        <v>0</v>
      </c>
      <c r="K38" s="178">
        <f t="shared" si="5"/>
        <v>0</v>
      </c>
      <c r="L38" s="249">
        <f t="shared" si="6"/>
        <v>0</v>
      </c>
      <c r="M38" s="510"/>
      <c r="N38" s="202"/>
      <c r="O38" s="179"/>
      <c r="P38" s="203"/>
      <c r="Q38" s="475"/>
      <c r="R38" s="291"/>
      <c r="S38" s="180"/>
      <c r="T38" s="292"/>
      <c r="U38" s="525"/>
      <c r="V38" s="202"/>
      <c r="W38" s="179"/>
      <c r="X38" s="203"/>
      <c r="Y38" s="541"/>
      <c r="Z38" s="291"/>
      <c r="AA38" s="180"/>
      <c r="AB38" s="292"/>
      <c r="AC38" s="561"/>
      <c r="AD38" s="185">
        <f t="shared" si="2"/>
        <v>0</v>
      </c>
      <c r="AE38" s="210">
        <f t="shared" si="2"/>
        <v>0</v>
      </c>
      <c r="AF38" s="210">
        <f t="shared" si="2"/>
        <v>0</v>
      </c>
      <c r="AG38" s="179"/>
      <c r="AH38" s="187">
        <f t="shared" si="7"/>
        <v>0</v>
      </c>
    </row>
    <row r="39" spans="1:37" ht="20.25" customHeight="1">
      <c r="A39" s="18"/>
      <c r="B39" s="18"/>
      <c r="D39" s="21" t="s">
        <v>180</v>
      </c>
      <c r="E39" s="89"/>
      <c r="F39" s="168">
        <v>0</v>
      </c>
      <c r="G39" s="169">
        <v>0</v>
      </c>
      <c r="H39" s="168">
        <v>0</v>
      </c>
      <c r="I39" s="168"/>
      <c r="J39" s="248">
        <f>ROUND(F39*G39,0)</f>
        <v>0</v>
      </c>
      <c r="K39" s="178">
        <f t="shared" si="5"/>
        <v>0</v>
      </c>
      <c r="L39" s="249">
        <f>G39*H39</f>
        <v>0</v>
      </c>
      <c r="M39" s="510"/>
      <c r="N39" s="202"/>
      <c r="O39" s="179"/>
      <c r="P39" s="203"/>
      <c r="Q39" s="475"/>
      <c r="R39" s="291"/>
      <c r="S39" s="180"/>
      <c r="T39" s="292"/>
      <c r="U39" s="525"/>
      <c r="V39" s="202"/>
      <c r="W39" s="179"/>
      <c r="X39" s="203"/>
      <c r="Y39" s="541"/>
      <c r="Z39" s="291"/>
      <c r="AA39" s="180"/>
      <c r="AB39" s="292"/>
      <c r="AC39" s="561"/>
      <c r="AD39" s="185">
        <f t="shared" si="2"/>
        <v>0</v>
      </c>
      <c r="AE39" s="210">
        <f t="shared" si="2"/>
        <v>0</v>
      </c>
      <c r="AF39" s="210">
        <f t="shared" si="2"/>
        <v>0</v>
      </c>
      <c r="AG39" s="179"/>
      <c r="AH39" s="187">
        <f>SUM(AD39:AF39)</f>
        <v>0</v>
      </c>
    </row>
    <row r="40" spans="1:37" ht="20.25" customHeight="1">
      <c r="A40" s="18"/>
      <c r="B40" s="18"/>
      <c r="D40" s="21" t="s">
        <v>180</v>
      </c>
      <c r="E40" s="89"/>
      <c r="F40" s="168">
        <v>0</v>
      </c>
      <c r="G40" s="169">
        <v>0</v>
      </c>
      <c r="H40" s="168">
        <v>0</v>
      </c>
      <c r="I40" s="168"/>
      <c r="J40" s="248">
        <f>ROUND(F40*G40,0)</f>
        <v>0</v>
      </c>
      <c r="K40" s="178">
        <f t="shared" si="5"/>
        <v>0</v>
      </c>
      <c r="L40" s="249">
        <f>G40*H40</f>
        <v>0</v>
      </c>
      <c r="M40" s="510"/>
      <c r="N40" s="202"/>
      <c r="O40" s="179"/>
      <c r="P40" s="203"/>
      <c r="Q40" s="475"/>
      <c r="R40" s="291"/>
      <c r="S40" s="180"/>
      <c r="T40" s="292"/>
      <c r="U40" s="525"/>
      <c r="V40" s="202"/>
      <c r="W40" s="179"/>
      <c r="X40" s="203"/>
      <c r="Y40" s="541"/>
      <c r="Z40" s="291"/>
      <c r="AA40" s="180"/>
      <c r="AB40" s="292"/>
      <c r="AC40" s="561"/>
      <c r="AD40" s="185">
        <f t="shared" si="2"/>
        <v>0</v>
      </c>
      <c r="AE40" s="210">
        <f t="shared" si="2"/>
        <v>0</v>
      </c>
      <c r="AF40" s="210">
        <f t="shared" si="2"/>
        <v>0</v>
      </c>
      <c r="AG40" s="179"/>
      <c r="AH40" s="187">
        <f>SUM(AD40:AF40)</f>
        <v>0</v>
      </c>
    </row>
    <row r="41" spans="1:37" ht="20.25" customHeight="1">
      <c r="A41" s="18"/>
      <c r="B41" s="18"/>
      <c r="D41" s="21" t="s">
        <v>180</v>
      </c>
      <c r="E41" s="89"/>
      <c r="F41" s="168">
        <v>0</v>
      </c>
      <c r="G41" s="169">
        <v>0</v>
      </c>
      <c r="H41" s="168">
        <v>0</v>
      </c>
      <c r="I41" s="168"/>
      <c r="J41" s="248">
        <f t="shared" si="8"/>
        <v>0</v>
      </c>
      <c r="K41" s="178">
        <f t="shared" si="5"/>
        <v>0</v>
      </c>
      <c r="L41" s="249">
        <f t="shared" si="6"/>
        <v>0</v>
      </c>
      <c r="M41" s="510"/>
      <c r="N41" s="202"/>
      <c r="O41" s="179"/>
      <c r="P41" s="203"/>
      <c r="Q41" s="475"/>
      <c r="R41" s="291"/>
      <c r="S41" s="180"/>
      <c r="T41" s="292"/>
      <c r="U41" s="525"/>
      <c r="V41" s="202"/>
      <c r="W41" s="179"/>
      <c r="X41" s="203"/>
      <c r="Y41" s="541"/>
      <c r="Z41" s="291"/>
      <c r="AA41" s="180"/>
      <c r="AB41" s="292"/>
      <c r="AC41" s="561"/>
      <c r="AD41" s="185">
        <f t="shared" si="2"/>
        <v>0</v>
      </c>
      <c r="AE41" s="210">
        <f t="shared" si="2"/>
        <v>0</v>
      </c>
      <c r="AF41" s="210">
        <f t="shared" si="2"/>
        <v>0</v>
      </c>
      <c r="AG41" s="179"/>
      <c r="AH41" s="187">
        <f t="shared" si="7"/>
        <v>0</v>
      </c>
    </row>
    <row r="42" spans="1:37" ht="20.25" customHeight="1">
      <c r="A42" s="418"/>
      <c r="B42" s="418"/>
      <c r="C42" s="421"/>
      <c r="D42" s="432" t="s">
        <v>180</v>
      </c>
      <c r="E42" s="433"/>
      <c r="F42" s="168">
        <v>0</v>
      </c>
      <c r="G42" s="169">
        <v>0</v>
      </c>
      <c r="H42" s="434">
        <v>0</v>
      </c>
      <c r="I42" s="168"/>
      <c r="J42" s="295">
        <f>ROUND(F42*G42,0)</f>
        <v>0</v>
      </c>
      <c r="K42" s="406">
        <f t="shared" si="5"/>
        <v>0</v>
      </c>
      <c r="L42" s="263">
        <f t="shared" si="6"/>
        <v>0</v>
      </c>
      <c r="M42" s="510"/>
      <c r="N42" s="424"/>
      <c r="O42" s="345"/>
      <c r="P42" s="425"/>
      <c r="Q42" s="475"/>
      <c r="R42" s="426"/>
      <c r="S42" s="428"/>
      <c r="T42" s="427"/>
      <c r="U42" s="525"/>
      <c r="V42" s="424"/>
      <c r="W42" s="345"/>
      <c r="X42" s="425"/>
      <c r="Y42" s="541"/>
      <c r="Z42" s="426"/>
      <c r="AA42" s="428"/>
      <c r="AB42" s="427"/>
      <c r="AC42" s="561"/>
      <c r="AD42" s="343">
        <f t="shared" si="2"/>
        <v>0</v>
      </c>
      <c r="AE42" s="344">
        <f t="shared" si="2"/>
        <v>0</v>
      </c>
      <c r="AF42" s="344">
        <f t="shared" si="2"/>
        <v>0</v>
      </c>
      <c r="AG42" s="345"/>
      <c r="AH42" s="329">
        <f t="shared" si="7"/>
        <v>0</v>
      </c>
    </row>
    <row r="43" spans="1:37" ht="20.25" customHeight="1">
      <c r="A43" s="18"/>
      <c r="B43" s="18"/>
      <c r="D43" s="125" t="s">
        <v>227</v>
      </c>
      <c r="E43" s="89"/>
      <c r="F43" s="18" t="s">
        <v>7</v>
      </c>
      <c r="G43" s="455" t="s">
        <v>181</v>
      </c>
      <c r="H43" s="82"/>
      <c r="I43" s="380"/>
      <c r="J43" s="248"/>
      <c r="K43" s="178"/>
      <c r="L43" s="249"/>
      <c r="M43" s="510"/>
      <c r="N43" s="202"/>
      <c r="O43" s="179"/>
      <c r="P43" s="203"/>
      <c r="Q43" s="475"/>
      <c r="R43" s="291"/>
      <c r="S43" s="180"/>
      <c r="T43" s="292"/>
      <c r="U43" s="525"/>
      <c r="V43" s="202"/>
      <c r="W43" s="179"/>
      <c r="X43" s="203"/>
      <c r="Y43" s="541"/>
      <c r="Z43" s="291"/>
      <c r="AA43" s="180"/>
      <c r="AB43" s="292"/>
      <c r="AC43" s="561"/>
      <c r="AD43" s="185"/>
      <c r="AE43" s="210"/>
      <c r="AF43" s="210"/>
      <c r="AG43" s="179"/>
      <c r="AH43" s="187"/>
    </row>
    <row r="44" spans="1:37" ht="20.25" customHeight="1">
      <c r="A44" s="18"/>
      <c r="B44" s="18"/>
      <c r="D44" s="123" t="s">
        <v>257</v>
      </c>
      <c r="E44" s="89"/>
      <c r="F44" s="434">
        <v>0</v>
      </c>
      <c r="G44" s="435">
        <v>0</v>
      </c>
      <c r="H44" s="434">
        <v>0</v>
      </c>
      <c r="I44" s="168"/>
      <c r="J44" s="248">
        <f>F44*G44</f>
        <v>0</v>
      </c>
      <c r="K44" s="178">
        <f>G44*I44</f>
        <v>0</v>
      </c>
      <c r="L44" s="249">
        <f>G44*H44</f>
        <v>0</v>
      </c>
      <c r="M44" s="510"/>
      <c r="N44" s="202"/>
      <c r="O44" s="179"/>
      <c r="P44" s="203"/>
      <c r="Q44" s="475"/>
      <c r="R44" s="291"/>
      <c r="S44" s="180"/>
      <c r="T44" s="292"/>
      <c r="U44" s="525"/>
      <c r="V44" s="202"/>
      <c r="W44" s="179"/>
      <c r="X44" s="203"/>
      <c r="Y44" s="541"/>
      <c r="Z44" s="291"/>
      <c r="AA44" s="180"/>
      <c r="AB44" s="292"/>
      <c r="AC44" s="561"/>
      <c r="AD44" s="185">
        <f t="shared" ref="AD44:AF46" si="9">SUM(J44 + N44+R44+ V44+Z44)</f>
        <v>0</v>
      </c>
      <c r="AE44" s="210">
        <f t="shared" si="9"/>
        <v>0</v>
      </c>
      <c r="AF44" s="210">
        <f t="shared" si="9"/>
        <v>0</v>
      </c>
      <c r="AG44" s="179"/>
      <c r="AH44" s="187">
        <f>SUM(AD44:AF44)</f>
        <v>0</v>
      </c>
    </row>
    <row r="45" spans="1:37" ht="20.25" customHeight="1">
      <c r="A45" s="18"/>
      <c r="B45" s="18"/>
      <c r="D45" s="123" t="s">
        <v>257</v>
      </c>
      <c r="E45" s="89"/>
      <c r="F45" s="434">
        <v>0</v>
      </c>
      <c r="G45" s="435">
        <v>0</v>
      </c>
      <c r="H45" s="434">
        <v>0</v>
      </c>
      <c r="I45" s="168"/>
      <c r="J45" s="248">
        <f>F45*G45</f>
        <v>0</v>
      </c>
      <c r="K45" s="178">
        <f>G45*I45</f>
        <v>0</v>
      </c>
      <c r="L45" s="249">
        <f>G45*H45</f>
        <v>0</v>
      </c>
      <c r="M45" s="510"/>
      <c r="N45" s="202"/>
      <c r="O45" s="179"/>
      <c r="P45" s="203"/>
      <c r="Q45" s="475"/>
      <c r="R45" s="291"/>
      <c r="S45" s="180"/>
      <c r="T45" s="292"/>
      <c r="U45" s="525"/>
      <c r="V45" s="202"/>
      <c r="W45" s="179"/>
      <c r="X45" s="203"/>
      <c r="Y45" s="541"/>
      <c r="Z45" s="291"/>
      <c r="AA45" s="180"/>
      <c r="AB45" s="292"/>
      <c r="AC45" s="561"/>
      <c r="AD45" s="185">
        <f t="shared" si="9"/>
        <v>0</v>
      </c>
      <c r="AE45" s="210">
        <f t="shared" si="9"/>
        <v>0</v>
      </c>
      <c r="AF45" s="210">
        <f t="shared" si="9"/>
        <v>0</v>
      </c>
      <c r="AG45" s="179"/>
      <c r="AH45" s="187">
        <f>SUM(AD45:AF45)</f>
        <v>0</v>
      </c>
    </row>
    <row r="46" spans="1:37" ht="20.25" customHeight="1">
      <c r="A46" s="18"/>
      <c r="B46" s="18"/>
      <c r="D46" s="123" t="s">
        <v>257</v>
      </c>
      <c r="E46" s="89"/>
      <c r="F46" s="434">
        <v>0</v>
      </c>
      <c r="G46" s="435">
        <v>0</v>
      </c>
      <c r="H46" s="434">
        <v>0</v>
      </c>
      <c r="I46" s="168"/>
      <c r="J46" s="248">
        <f>F46*G46</f>
        <v>0</v>
      </c>
      <c r="K46" s="178">
        <f>G46*I46</f>
        <v>0</v>
      </c>
      <c r="L46" s="249">
        <f>G46*H46</f>
        <v>0</v>
      </c>
      <c r="M46" s="510"/>
      <c r="N46" s="202"/>
      <c r="O46" s="179"/>
      <c r="P46" s="203"/>
      <c r="Q46" s="475"/>
      <c r="R46" s="291"/>
      <c r="S46" s="180"/>
      <c r="T46" s="292"/>
      <c r="U46" s="525"/>
      <c r="V46" s="202"/>
      <c r="W46" s="179"/>
      <c r="X46" s="203"/>
      <c r="Y46" s="541"/>
      <c r="Z46" s="291"/>
      <c r="AA46" s="180"/>
      <c r="AB46" s="292"/>
      <c r="AC46" s="561"/>
      <c r="AD46" s="185">
        <f t="shared" si="9"/>
        <v>0</v>
      </c>
      <c r="AE46" s="210">
        <f t="shared" si="9"/>
        <v>0</v>
      </c>
      <c r="AF46" s="210">
        <f t="shared" si="9"/>
        <v>0</v>
      </c>
      <c r="AG46" s="179"/>
      <c r="AH46" s="187">
        <f>SUM(AD46:AF46)</f>
        <v>0</v>
      </c>
    </row>
    <row r="47" spans="1:37" ht="20.25" customHeight="1">
      <c r="A47" s="18"/>
      <c r="B47" s="18"/>
      <c r="D47" s="123"/>
      <c r="E47" s="89"/>
      <c r="F47" s="733" t="s">
        <v>328</v>
      </c>
      <c r="G47" s="124" t="s">
        <v>228</v>
      </c>
      <c r="H47" s="82"/>
      <c r="I47" s="380"/>
      <c r="J47" s="248"/>
      <c r="K47" s="178"/>
      <c r="L47" s="249"/>
      <c r="M47" s="510"/>
      <c r="N47" s="202"/>
      <c r="O47" s="179"/>
      <c r="P47" s="203"/>
      <c r="Q47" s="475"/>
      <c r="R47" s="291"/>
      <c r="S47" s="180"/>
      <c r="T47" s="292"/>
      <c r="U47" s="525"/>
      <c r="V47" s="202"/>
      <c r="W47" s="179"/>
      <c r="X47" s="203"/>
      <c r="Y47" s="541"/>
      <c r="Z47" s="291"/>
      <c r="AA47" s="180"/>
      <c r="AB47" s="292"/>
      <c r="AC47" s="561"/>
      <c r="AD47" s="185"/>
      <c r="AE47" s="210"/>
      <c r="AF47" s="210"/>
      <c r="AG47" s="179"/>
      <c r="AH47" s="187"/>
    </row>
    <row r="48" spans="1:37" ht="20.25" customHeight="1">
      <c r="A48" s="18"/>
      <c r="B48" s="18"/>
      <c r="D48" s="123" t="s">
        <v>224</v>
      </c>
      <c r="E48" s="89"/>
      <c r="F48" s="737">
        <v>0</v>
      </c>
      <c r="G48" s="169">
        <v>0</v>
      </c>
      <c r="H48" s="736"/>
      <c r="I48" s="82"/>
      <c r="J48" s="248">
        <f>F48*G48</f>
        <v>0</v>
      </c>
      <c r="K48" s="178">
        <f t="shared" ref="K48:K56" si="10">G48*I48</f>
        <v>0</v>
      </c>
      <c r="L48" s="249">
        <f t="shared" ref="L48:L56" si="11">G48*H48</f>
        <v>0</v>
      </c>
      <c r="M48" s="510"/>
      <c r="N48" s="202"/>
      <c r="O48" s="179"/>
      <c r="P48" s="203"/>
      <c r="Q48" s="475"/>
      <c r="R48" s="291"/>
      <c r="S48" s="180"/>
      <c r="T48" s="292"/>
      <c r="U48" s="525"/>
      <c r="V48" s="202"/>
      <c r="W48" s="179"/>
      <c r="X48" s="203"/>
      <c r="Y48" s="541"/>
      <c r="Z48" s="291"/>
      <c r="AA48" s="180"/>
      <c r="AB48" s="292"/>
      <c r="AC48" s="561"/>
      <c r="AD48" s="185">
        <f t="shared" si="2"/>
        <v>0</v>
      </c>
      <c r="AE48" s="210">
        <f t="shared" si="2"/>
        <v>0</v>
      </c>
      <c r="AF48" s="210">
        <f>SUM(L48 + P48+T48+ X48+AB48)</f>
        <v>0</v>
      </c>
      <c r="AG48" s="179"/>
      <c r="AH48" s="187">
        <f t="shared" ref="AH48:AH57" si="12">SUM(AD48:AF48)</f>
        <v>0</v>
      </c>
      <c r="AJ48" s="215"/>
      <c r="AK48" s="3"/>
    </row>
    <row r="49" spans="1:34" ht="20.25" customHeight="1">
      <c r="A49" s="18"/>
      <c r="B49" s="18"/>
      <c r="D49" s="123" t="s">
        <v>225</v>
      </c>
      <c r="E49" s="89"/>
      <c r="F49" s="737">
        <v>0</v>
      </c>
      <c r="G49" s="169">
        <v>0</v>
      </c>
      <c r="H49" s="736"/>
      <c r="I49" s="82"/>
      <c r="J49" s="248">
        <f t="shared" ref="J49:J56" si="13">F49*G49</f>
        <v>0</v>
      </c>
      <c r="K49" s="178">
        <f t="shared" si="10"/>
        <v>0</v>
      </c>
      <c r="L49" s="249">
        <f t="shared" si="11"/>
        <v>0</v>
      </c>
      <c r="M49" s="510"/>
      <c r="N49" s="202"/>
      <c r="O49" s="179"/>
      <c r="P49" s="203"/>
      <c r="Q49" s="475"/>
      <c r="R49" s="291"/>
      <c r="S49" s="180"/>
      <c r="T49" s="292"/>
      <c r="U49" s="525"/>
      <c r="V49" s="202"/>
      <c r="W49" s="179"/>
      <c r="X49" s="203"/>
      <c r="Y49" s="541"/>
      <c r="Z49" s="291"/>
      <c r="AA49" s="180"/>
      <c r="AB49" s="292"/>
      <c r="AC49" s="561"/>
      <c r="AD49" s="185">
        <f t="shared" si="2"/>
        <v>0</v>
      </c>
      <c r="AE49" s="210">
        <f t="shared" si="2"/>
        <v>0</v>
      </c>
      <c r="AF49" s="210">
        <f>SUM(L49 + P49+T49+ X49+AB49)</f>
        <v>0</v>
      </c>
      <c r="AG49" s="179"/>
      <c r="AH49" s="187">
        <f t="shared" si="12"/>
        <v>0</v>
      </c>
    </row>
    <row r="50" spans="1:34" ht="20.25" customHeight="1">
      <c r="A50" s="18"/>
      <c r="B50" s="18"/>
      <c r="D50" s="123" t="s">
        <v>226</v>
      </c>
      <c r="E50" s="89"/>
      <c r="F50" s="737">
        <v>0</v>
      </c>
      <c r="G50" s="169">
        <v>0</v>
      </c>
      <c r="H50" s="736"/>
      <c r="I50" s="82"/>
      <c r="J50" s="248">
        <f t="shared" si="13"/>
        <v>0</v>
      </c>
      <c r="K50" s="178">
        <f t="shared" si="10"/>
        <v>0</v>
      </c>
      <c r="L50" s="249">
        <f t="shared" si="11"/>
        <v>0</v>
      </c>
      <c r="M50" s="510"/>
      <c r="N50" s="202"/>
      <c r="O50" s="179"/>
      <c r="P50" s="203"/>
      <c r="Q50" s="475"/>
      <c r="R50" s="291"/>
      <c r="S50" s="180"/>
      <c r="T50" s="292"/>
      <c r="U50" s="525"/>
      <c r="V50" s="202"/>
      <c r="W50" s="179"/>
      <c r="X50" s="203"/>
      <c r="Y50" s="541"/>
      <c r="Z50" s="291"/>
      <c r="AA50" s="180"/>
      <c r="AB50" s="292"/>
      <c r="AC50" s="561"/>
      <c r="AD50" s="185">
        <f t="shared" si="2"/>
        <v>0</v>
      </c>
      <c r="AE50" s="210">
        <f t="shared" si="2"/>
        <v>0</v>
      </c>
      <c r="AF50" s="210">
        <f>SUM(L50 + P50+T50+ X50+AB50)</f>
        <v>0</v>
      </c>
      <c r="AG50" s="179"/>
      <c r="AH50" s="187">
        <f t="shared" si="12"/>
        <v>0</v>
      </c>
    </row>
    <row r="51" spans="1:34" ht="20.25" customHeight="1">
      <c r="A51" s="18"/>
      <c r="B51" s="18"/>
      <c r="D51" s="123" t="s">
        <v>224</v>
      </c>
      <c r="E51" s="89"/>
      <c r="F51" s="737">
        <v>0</v>
      </c>
      <c r="G51" s="169">
        <v>0</v>
      </c>
      <c r="H51" s="736"/>
      <c r="I51" s="82"/>
      <c r="J51" s="248">
        <f t="shared" si="13"/>
        <v>0</v>
      </c>
      <c r="K51" s="178">
        <f t="shared" si="10"/>
        <v>0</v>
      </c>
      <c r="L51" s="249">
        <f t="shared" si="11"/>
        <v>0</v>
      </c>
      <c r="M51" s="510"/>
      <c r="N51" s="202"/>
      <c r="O51" s="179"/>
      <c r="P51" s="203"/>
      <c r="Q51" s="475"/>
      <c r="R51" s="291"/>
      <c r="S51" s="180"/>
      <c r="T51" s="292"/>
      <c r="U51" s="525"/>
      <c r="V51" s="202"/>
      <c r="W51" s="179"/>
      <c r="X51" s="203"/>
      <c r="Y51" s="541"/>
      <c r="Z51" s="291"/>
      <c r="AA51" s="180"/>
      <c r="AB51" s="292"/>
      <c r="AC51" s="561"/>
      <c r="AD51" s="185">
        <f t="shared" si="2"/>
        <v>0</v>
      </c>
      <c r="AE51" s="210">
        <f t="shared" si="2"/>
        <v>0</v>
      </c>
      <c r="AF51" s="210">
        <f t="shared" si="2"/>
        <v>0</v>
      </c>
      <c r="AG51" s="179"/>
      <c r="AH51" s="187">
        <f t="shared" si="12"/>
        <v>0</v>
      </c>
    </row>
    <row r="52" spans="1:34" ht="20.25" customHeight="1">
      <c r="A52" s="18"/>
      <c r="B52" s="18"/>
      <c r="D52" s="123" t="s">
        <v>225</v>
      </c>
      <c r="E52" s="89"/>
      <c r="F52" s="737">
        <v>0</v>
      </c>
      <c r="G52" s="169">
        <v>0</v>
      </c>
      <c r="H52" s="736"/>
      <c r="I52" s="82"/>
      <c r="J52" s="248">
        <f t="shared" si="13"/>
        <v>0</v>
      </c>
      <c r="K52" s="178">
        <f t="shared" si="10"/>
        <v>0</v>
      </c>
      <c r="L52" s="249">
        <f t="shared" si="11"/>
        <v>0</v>
      </c>
      <c r="M52" s="510"/>
      <c r="N52" s="202"/>
      <c r="O52" s="179"/>
      <c r="P52" s="203"/>
      <c r="Q52" s="475"/>
      <c r="R52" s="291"/>
      <c r="S52" s="180"/>
      <c r="T52" s="292"/>
      <c r="U52" s="525"/>
      <c r="V52" s="202"/>
      <c r="W52" s="179"/>
      <c r="X52" s="203"/>
      <c r="Y52" s="541"/>
      <c r="Z52" s="291"/>
      <c r="AA52" s="180"/>
      <c r="AB52" s="292"/>
      <c r="AC52" s="561"/>
      <c r="AD52" s="185">
        <f t="shared" si="2"/>
        <v>0</v>
      </c>
      <c r="AE52" s="210">
        <f t="shared" si="2"/>
        <v>0</v>
      </c>
      <c r="AF52" s="210">
        <f t="shared" si="2"/>
        <v>0</v>
      </c>
      <c r="AG52" s="179"/>
      <c r="AH52" s="187">
        <f t="shared" si="12"/>
        <v>0</v>
      </c>
    </row>
    <row r="53" spans="1:34" ht="20.25" customHeight="1">
      <c r="A53" s="18"/>
      <c r="B53" s="18"/>
      <c r="D53" s="123" t="s">
        <v>226</v>
      </c>
      <c r="E53" s="89"/>
      <c r="F53" s="737">
        <v>0</v>
      </c>
      <c r="G53" s="169">
        <v>0</v>
      </c>
      <c r="H53" s="736"/>
      <c r="I53" s="82"/>
      <c r="J53" s="248">
        <f t="shared" si="13"/>
        <v>0</v>
      </c>
      <c r="K53" s="178">
        <f t="shared" si="10"/>
        <v>0</v>
      </c>
      <c r="L53" s="249">
        <f t="shared" si="11"/>
        <v>0</v>
      </c>
      <c r="M53" s="510"/>
      <c r="N53" s="202"/>
      <c r="O53" s="179"/>
      <c r="P53" s="203"/>
      <c r="Q53" s="475"/>
      <c r="R53" s="291"/>
      <c r="S53" s="180"/>
      <c r="T53" s="292"/>
      <c r="U53" s="525"/>
      <c r="V53" s="202"/>
      <c r="W53" s="179"/>
      <c r="X53" s="203"/>
      <c r="Y53" s="541"/>
      <c r="Z53" s="291"/>
      <c r="AA53" s="180"/>
      <c r="AB53" s="292"/>
      <c r="AC53" s="561"/>
      <c r="AD53" s="185">
        <f t="shared" si="2"/>
        <v>0</v>
      </c>
      <c r="AE53" s="210">
        <f t="shared" si="2"/>
        <v>0</v>
      </c>
      <c r="AF53" s="210">
        <f t="shared" si="2"/>
        <v>0</v>
      </c>
      <c r="AG53" s="179"/>
      <c r="AH53" s="187">
        <f t="shared" si="12"/>
        <v>0</v>
      </c>
    </row>
    <row r="54" spans="1:34" ht="20.25" customHeight="1">
      <c r="A54" s="18"/>
      <c r="B54" s="18"/>
      <c r="D54" s="123" t="s">
        <v>229</v>
      </c>
      <c r="E54" s="89"/>
      <c r="F54" s="737">
        <v>0</v>
      </c>
      <c r="G54" s="169">
        <v>0</v>
      </c>
      <c r="H54" s="736"/>
      <c r="I54" s="82"/>
      <c r="J54" s="248">
        <f t="shared" si="13"/>
        <v>0</v>
      </c>
      <c r="K54" s="178">
        <f t="shared" si="10"/>
        <v>0</v>
      </c>
      <c r="L54" s="249">
        <f t="shared" si="11"/>
        <v>0</v>
      </c>
      <c r="M54" s="510"/>
      <c r="N54" s="202"/>
      <c r="O54" s="179"/>
      <c r="P54" s="203"/>
      <c r="Q54" s="475"/>
      <c r="R54" s="291"/>
      <c r="S54" s="180"/>
      <c r="T54" s="292"/>
      <c r="U54" s="525"/>
      <c r="V54" s="202"/>
      <c r="W54" s="179"/>
      <c r="X54" s="203"/>
      <c r="Y54" s="541"/>
      <c r="Z54" s="291"/>
      <c r="AA54" s="180"/>
      <c r="AB54" s="292"/>
      <c r="AC54" s="561"/>
      <c r="AD54" s="185">
        <f t="shared" si="2"/>
        <v>0</v>
      </c>
      <c r="AE54" s="210">
        <f t="shared" si="2"/>
        <v>0</v>
      </c>
      <c r="AF54" s="210">
        <f>SUM(L54 + P54+T54+ X54+AB54)</f>
        <v>0</v>
      </c>
      <c r="AG54" s="179"/>
      <c r="AH54" s="187">
        <f t="shared" si="12"/>
        <v>0</v>
      </c>
    </row>
    <row r="55" spans="1:34" ht="20.25" customHeight="1">
      <c r="A55" s="18"/>
      <c r="B55" s="18"/>
      <c r="D55" s="123" t="s">
        <v>237</v>
      </c>
      <c r="E55" s="89"/>
      <c r="F55" s="737">
        <v>0</v>
      </c>
      <c r="G55" s="169">
        <v>0</v>
      </c>
      <c r="H55" s="736"/>
      <c r="I55" s="82"/>
      <c r="J55" s="248">
        <f t="shared" si="13"/>
        <v>0</v>
      </c>
      <c r="K55" s="178">
        <f t="shared" si="10"/>
        <v>0</v>
      </c>
      <c r="L55" s="249">
        <f t="shared" si="11"/>
        <v>0</v>
      </c>
      <c r="M55" s="510"/>
      <c r="N55" s="202"/>
      <c r="O55" s="179"/>
      <c r="P55" s="203"/>
      <c r="Q55" s="475"/>
      <c r="R55" s="291"/>
      <c r="S55" s="180"/>
      <c r="T55" s="292"/>
      <c r="U55" s="525"/>
      <c r="V55" s="202"/>
      <c r="W55" s="179"/>
      <c r="X55" s="203"/>
      <c r="Y55" s="541"/>
      <c r="Z55" s="291"/>
      <c r="AA55" s="180"/>
      <c r="AB55" s="292"/>
      <c r="AC55" s="561"/>
      <c r="AD55" s="185">
        <f t="shared" si="2"/>
        <v>0</v>
      </c>
      <c r="AE55" s="210">
        <f t="shared" si="2"/>
        <v>0</v>
      </c>
      <c r="AF55" s="210">
        <f>SUM(L55 + P55+T55+ X55+AB55)</f>
        <v>0</v>
      </c>
      <c r="AG55" s="179"/>
      <c r="AH55" s="187">
        <f t="shared" si="12"/>
        <v>0</v>
      </c>
    </row>
    <row r="56" spans="1:34" ht="20.25" customHeight="1">
      <c r="A56" s="418"/>
      <c r="B56" s="418"/>
      <c r="C56" s="421"/>
      <c r="D56" s="432" t="s">
        <v>182</v>
      </c>
      <c r="E56" s="433"/>
      <c r="F56" s="737">
        <v>0</v>
      </c>
      <c r="G56" s="169">
        <v>0</v>
      </c>
      <c r="H56" s="736"/>
      <c r="I56" s="82"/>
      <c r="J56" s="295">
        <f t="shared" si="13"/>
        <v>0</v>
      </c>
      <c r="K56" s="406">
        <f t="shared" si="10"/>
        <v>0</v>
      </c>
      <c r="L56" s="263">
        <f t="shared" si="11"/>
        <v>0</v>
      </c>
      <c r="M56" s="510"/>
      <c r="N56" s="424"/>
      <c r="O56" s="345"/>
      <c r="P56" s="425"/>
      <c r="Q56" s="475"/>
      <c r="R56" s="426"/>
      <c r="S56" s="428"/>
      <c r="T56" s="427"/>
      <c r="U56" s="525"/>
      <c r="V56" s="424"/>
      <c r="W56" s="345"/>
      <c r="X56" s="425"/>
      <c r="Y56" s="541"/>
      <c r="Z56" s="426"/>
      <c r="AA56" s="428"/>
      <c r="AB56" s="427"/>
      <c r="AC56" s="561"/>
      <c r="AD56" s="343">
        <f t="shared" si="2"/>
        <v>0</v>
      </c>
      <c r="AE56" s="344">
        <f t="shared" si="2"/>
        <v>0</v>
      </c>
      <c r="AF56" s="344">
        <f>SUM(L56 + P56+T56+ X56+AB56)</f>
        <v>0</v>
      </c>
      <c r="AG56" s="345"/>
      <c r="AH56" s="329">
        <f t="shared" si="12"/>
        <v>0</v>
      </c>
    </row>
    <row r="57" spans="1:34" s="31" customFormat="1" ht="20.25" customHeight="1">
      <c r="A57" s="29"/>
      <c r="B57" s="29"/>
      <c r="C57" s="29"/>
      <c r="D57" s="154"/>
      <c r="E57" s="371" t="s">
        <v>45</v>
      </c>
      <c r="F57" s="29"/>
      <c r="G57" s="29"/>
      <c r="H57" s="29"/>
      <c r="I57" s="29"/>
      <c r="J57" s="256">
        <f>SUM(J33:J56)</f>
        <v>0</v>
      </c>
      <c r="K57" s="257">
        <f>SUM(K33:K56)</f>
        <v>0</v>
      </c>
      <c r="L57" s="258">
        <f>SUM(L33:L56)</f>
        <v>0</v>
      </c>
      <c r="M57" s="509"/>
      <c r="N57" s="365"/>
      <c r="O57" s="366"/>
      <c r="P57" s="367"/>
      <c r="Q57" s="476"/>
      <c r="R57" s="368"/>
      <c r="S57" s="369"/>
      <c r="T57" s="370"/>
      <c r="U57" s="526"/>
      <c r="V57" s="365"/>
      <c r="W57" s="366"/>
      <c r="X57" s="367"/>
      <c r="Y57" s="542"/>
      <c r="Z57" s="368"/>
      <c r="AA57" s="369"/>
      <c r="AB57" s="370"/>
      <c r="AC57" s="562"/>
      <c r="AD57" s="349">
        <f t="shared" si="2"/>
        <v>0</v>
      </c>
      <c r="AE57" s="350">
        <f t="shared" si="2"/>
        <v>0</v>
      </c>
      <c r="AF57" s="350">
        <f>SUM(L57 + P57+T57+ X57+AB57)</f>
        <v>0</v>
      </c>
      <c r="AG57" s="351"/>
      <c r="AH57" s="352">
        <f t="shared" si="12"/>
        <v>0</v>
      </c>
    </row>
    <row r="58" spans="1:34" ht="20.25" customHeight="1">
      <c r="A58" s="418"/>
      <c r="B58" s="418"/>
      <c r="C58" s="421"/>
      <c r="D58" s="432"/>
      <c r="E58" s="437"/>
      <c r="F58" s="438"/>
      <c r="G58" s="439"/>
      <c r="H58" s="421"/>
      <c r="I58" s="421"/>
      <c r="J58" s="295"/>
      <c r="K58" s="406"/>
      <c r="L58" s="263"/>
      <c r="M58" s="510"/>
      <c r="N58" s="424"/>
      <c r="O58" s="345"/>
      <c r="P58" s="425"/>
      <c r="Q58" s="477"/>
      <c r="R58" s="426"/>
      <c r="S58" s="428"/>
      <c r="T58" s="427"/>
      <c r="U58" s="527"/>
      <c r="V58" s="424"/>
      <c r="W58" s="345"/>
      <c r="X58" s="425"/>
      <c r="Y58" s="543"/>
      <c r="Z58" s="426"/>
      <c r="AA58" s="428"/>
      <c r="AB58" s="427"/>
      <c r="AC58" s="561"/>
      <c r="AD58" s="346"/>
      <c r="AE58" s="344"/>
      <c r="AF58" s="344"/>
      <c r="AG58" s="429"/>
      <c r="AH58" s="329"/>
    </row>
    <row r="59" spans="1:34" s="31" customFormat="1" ht="20.25" customHeight="1">
      <c r="A59" s="29"/>
      <c r="B59" s="29"/>
      <c r="C59" s="29"/>
      <c r="D59" s="29"/>
      <c r="E59" s="371" t="s">
        <v>9</v>
      </c>
      <c r="F59" s="29"/>
      <c r="G59" s="29"/>
      <c r="H59" s="29"/>
      <c r="I59" s="29"/>
      <c r="J59" s="802">
        <f>SUM(J30+J57)</f>
        <v>0</v>
      </c>
      <c r="K59" s="803">
        <f>SUM(K30+K57)</f>
        <v>0</v>
      </c>
      <c r="L59" s="806">
        <f>SUM(L30+L57)</f>
        <v>0</v>
      </c>
      <c r="M59" s="511"/>
      <c r="N59" s="365"/>
      <c r="O59" s="366"/>
      <c r="P59" s="367"/>
      <c r="Q59" s="476"/>
      <c r="R59" s="368"/>
      <c r="S59" s="369"/>
      <c r="T59" s="370"/>
      <c r="U59" s="526"/>
      <c r="V59" s="365"/>
      <c r="W59" s="366"/>
      <c r="X59" s="367"/>
      <c r="Y59" s="542"/>
      <c r="Z59" s="368"/>
      <c r="AA59" s="369"/>
      <c r="AB59" s="370"/>
      <c r="AC59" s="563"/>
      <c r="AD59" s="798">
        <f>SUM(J59 + N59+R59+ V59+Z59)</f>
        <v>0</v>
      </c>
      <c r="AE59" s="799">
        <f>SUM(K59 + O59+S59+ W59+AA59)</f>
        <v>0</v>
      </c>
      <c r="AF59" s="799">
        <f>SUM(L59 + P59+T59+ X59+AB59)</f>
        <v>0</v>
      </c>
      <c r="AG59" s="800"/>
      <c r="AH59" s="801">
        <f>SUM(AD59:AF59)</f>
        <v>0</v>
      </c>
    </row>
    <row r="60" spans="1:34" ht="20.25" customHeight="1">
      <c r="A60" s="18"/>
      <c r="B60" s="18"/>
      <c r="C60" s="18"/>
      <c r="D60" s="18"/>
      <c r="E60" s="18"/>
      <c r="F60" s="18"/>
      <c r="G60" s="18"/>
      <c r="H60" s="18"/>
      <c r="I60" s="18"/>
      <c r="J60" s="207"/>
      <c r="K60" s="208"/>
      <c r="L60" s="249"/>
      <c r="M60" s="512"/>
      <c r="N60" s="202"/>
      <c r="O60" s="179"/>
      <c r="P60" s="203"/>
      <c r="Q60" s="475"/>
      <c r="R60" s="291"/>
      <c r="S60" s="180"/>
      <c r="T60" s="292"/>
      <c r="U60" s="525"/>
      <c r="V60" s="202"/>
      <c r="W60" s="179"/>
      <c r="X60" s="203"/>
      <c r="Y60" s="541"/>
      <c r="Z60" s="291"/>
      <c r="AA60" s="180"/>
      <c r="AB60" s="292"/>
      <c r="AC60" s="564"/>
      <c r="AD60" s="185"/>
      <c r="AE60" s="210"/>
      <c r="AF60" s="210"/>
      <c r="AG60" s="179"/>
      <c r="AH60" s="187"/>
    </row>
    <row r="61" spans="1:34" ht="20.25" customHeight="1">
      <c r="A61" s="18"/>
      <c r="B61" s="21" t="s">
        <v>10</v>
      </c>
      <c r="C61" s="35" t="s">
        <v>11</v>
      </c>
      <c r="D61" s="18"/>
      <c r="E61" s="18"/>
      <c r="F61" s="19"/>
      <c r="G61" s="19"/>
      <c r="H61" s="19"/>
      <c r="I61" s="19"/>
      <c r="J61" s="207"/>
      <c r="K61" s="208"/>
      <c r="L61" s="249"/>
      <c r="M61" s="512"/>
      <c r="N61" s="202"/>
      <c r="O61" s="179"/>
      <c r="P61" s="203"/>
      <c r="Q61" s="475"/>
      <c r="R61" s="291"/>
      <c r="S61" s="180"/>
      <c r="T61" s="292"/>
      <c r="U61" s="525"/>
      <c r="V61" s="202"/>
      <c r="W61" s="179"/>
      <c r="X61" s="203"/>
      <c r="Y61" s="541"/>
      <c r="Z61" s="291"/>
      <c r="AA61" s="180"/>
      <c r="AB61" s="292"/>
      <c r="AC61" s="564"/>
      <c r="AD61" s="185"/>
      <c r="AE61" s="210"/>
      <c r="AF61" s="210"/>
      <c r="AG61" s="179"/>
      <c r="AH61" s="187"/>
    </row>
    <row r="62" spans="1:34" ht="20.25" customHeight="1">
      <c r="A62" s="18"/>
      <c r="B62" s="18"/>
      <c r="C62" s="18"/>
      <c r="D62" s="18"/>
      <c r="E62" s="17" t="s">
        <v>259</v>
      </c>
      <c r="F62" s="17"/>
      <c r="G62" s="17"/>
      <c r="H62" s="79"/>
      <c r="I62" s="79"/>
      <c r="J62" s="207"/>
      <c r="K62" s="208"/>
      <c r="L62" s="249"/>
      <c r="M62" s="512"/>
      <c r="N62" s="202"/>
      <c r="O62" s="179"/>
      <c r="P62" s="203"/>
      <c r="Q62" s="475"/>
      <c r="R62" s="291"/>
      <c r="S62" s="180"/>
      <c r="T62" s="292"/>
      <c r="U62" s="525"/>
      <c r="V62" s="202"/>
      <c r="W62" s="179"/>
      <c r="X62" s="203"/>
      <c r="Y62" s="541"/>
      <c r="Z62" s="291"/>
      <c r="AA62" s="180"/>
      <c r="AB62" s="292"/>
      <c r="AC62" s="564"/>
      <c r="AD62" s="185"/>
      <c r="AE62" s="210"/>
      <c r="AF62" s="210"/>
      <c r="AG62" s="179"/>
      <c r="AH62" s="187"/>
    </row>
    <row r="63" spans="1:34" ht="20.25" customHeight="1">
      <c r="A63" s="18"/>
      <c r="B63" s="18"/>
      <c r="C63" s="18"/>
      <c r="D63" s="21" t="s">
        <v>188</v>
      </c>
      <c r="E63" s="173" t="str">
        <f>CONCATENATE(TEXT(LOOKUP($E$9,RATES!$M$7:$M$16,RATES!$P$7:$P$16),"0.00%")," - ",TEXT(LOOKUP($AA$9,RATES!$M$7:$M$16,RATES!$P$7:$P$16),"0.00%"))</f>
        <v>32.00% - 32.00%</v>
      </c>
      <c r="F63" s="30"/>
      <c r="G63" s="30"/>
      <c r="J63" s="252">
        <f>ROUND(LOOKUP($K$9,RATES!$M$7:$M$16,RATES!$P$7:$P$16)*(J13+J14+J15),0)</f>
        <v>0</v>
      </c>
      <c r="K63" s="208">
        <f>ROUND(LOOKUP($K$9,RATES!$M$7:$M$16,RATES!$P$7:$P$16)*(K13+K14+K15),0)</f>
        <v>0</v>
      </c>
      <c r="L63" s="209">
        <f>ROUND(LOOKUP($K$9,RATES!$M$7:$M$16,RATES!$P$7:$P$16)*(L13+L14+L15),0)</f>
        <v>0</v>
      </c>
      <c r="M63" s="512"/>
      <c r="N63" s="204"/>
      <c r="O63" s="146"/>
      <c r="P63" s="147"/>
      <c r="Q63" s="475"/>
      <c r="R63" s="252"/>
      <c r="S63" s="208"/>
      <c r="T63" s="209"/>
      <c r="U63" s="525"/>
      <c r="V63" s="204"/>
      <c r="W63" s="146"/>
      <c r="X63" s="147"/>
      <c r="Y63" s="541"/>
      <c r="Z63" s="252"/>
      <c r="AA63" s="208"/>
      <c r="AB63" s="209"/>
      <c r="AC63" s="561"/>
      <c r="AD63" s="185">
        <f t="shared" ref="AD63:AF89" si="14">SUM(J63 + N63+R63+ V63+Z63)</f>
        <v>0</v>
      </c>
      <c r="AE63" s="210">
        <f t="shared" si="14"/>
        <v>0</v>
      </c>
      <c r="AF63" s="210">
        <f>SUM(L63 + P63+T63+ X63+AB63)</f>
        <v>0</v>
      </c>
      <c r="AG63" s="179"/>
      <c r="AH63" s="187">
        <f>SUM(AD63:AF63)</f>
        <v>0</v>
      </c>
    </row>
    <row r="64" spans="1:34" ht="20.25" hidden="1" customHeight="1">
      <c r="A64" s="18"/>
      <c r="B64" s="18"/>
      <c r="C64" s="18"/>
      <c r="D64" s="143" t="s">
        <v>223</v>
      </c>
      <c r="E64" s="456">
        <v>0.16</v>
      </c>
      <c r="F64" s="30"/>
      <c r="G64" s="30"/>
      <c r="J64" s="253">
        <f>ROUND(LOOKUP(K9,RATES!$M$7:$M$16,RATES!$P$7:$P$16)*(J16),0)</f>
        <v>0</v>
      </c>
      <c r="K64" s="208">
        <f>$E64*(K16)</f>
        <v>0</v>
      </c>
      <c r="L64" s="255">
        <f>ROUND(LOOKUP(K9,RATES!$M$7:$M$16,RATES!$P$7:$P$16)*(L16),0)</f>
        <v>0</v>
      </c>
      <c r="M64" s="513"/>
      <c r="N64" s="205"/>
      <c r="O64" s="222"/>
      <c r="P64" s="206"/>
      <c r="Q64" s="478"/>
      <c r="R64" s="253"/>
      <c r="S64" s="254"/>
      <c r="T64" s="255"/>
      <c r="U64" s="528"/>
      <c r="V64" s="205"/>
      <c r="W64" s="222"/>
      <c r="X64" s="206"/>
      <c r="Y64" s="544"/>
      <c r="Z64" s="253"/>
      <c r="AA64" s="254"/>
      <c r="AB64" s="255"/>
      <c r="AC64" s="565"/>
      <c r="AD64" s="223">
        <f>SUM(J64 + N64+R64+ V64+Z64)</f>
        <v>0</v>
      </c>
      <c r="AE64" s="224">
        <f>SUM(K64 + O64+S64+ W64+AA64)</f>
        <v>0</v>
      </c>
      <c r="AF64" s="224">
        <f>SUM(L64 + P64+T64+ X64+AB64)</f>
        <v>0</v>
      </c>
      <c r="AG64" s="179"/>
      <c r="AH64" s="348">
        <f>SUM(AD64:AF64)</f>
        <v>0</v>
      </c>
    </row>
    <row r="65" spans="1:34" ht="20.25" customHeight="1">
      <c r="A65" s="18"/>
      <c r="B65" s="18"/>
      <c r="C65" s="18"/>
      <c r="D65" s="123" t="s">
        <v>233</v>
      </c>
      <c r="E65" s="173" t="str">
        <f>CONCATENATE(TEXT(LOOKUP($E$9,RATES!$M$7:$M$16,RATES!$P$7:$P$16),"0.00%")," - ",TEXT(LOOKUP($AA$9,RATES!$M$7:$M$16,RATES!$P$7:$P$16),"0.00%"))</f>
        <v>32.00% - 32.00%</v>
      </c>
      <c r="F65" s="30"/>
      <c r="G65" s="30"/>
      <c r="J65" s="207">
        <f>ROUND(LOOKUP($K$9,RATES!$M$7:$M$16,RATES!$P$7:$P$16)*(J17+J18+J19),0)</f>
        <v>0</v>
      </c>
      <c r="K65" s="208">
        <f>ROUND(LOOKUP($K$9,RATES!$M$7:$M$16,RATES!$P$7:$P$16)*(K17+K18+K19),0)</f>
        <v>0</v>
      </c>
      <c r="L65" s="209">
        <f>ROUND(LOOKUP($K$9,RATES!$M$7:$M$16,RATES!$P$7:$P$16)*(L17+L18+L19),0)</f>
        <v>0</v>
      </c>
      <c r="M65" s="512"/>
      <c r="N65" s="204"/>
      <c r="O65" s="146"/>
      <c r="P65" s="147"/>
      <c r="Q65" s="475"/>
      <c r="R65" s="252"/>
      <c r="S65" s="208"/>
      <c r="T65" s="209"/>
      <c r="U65" s="525"/>
      <c r="V65" s="204"/>
      <c r="W65" s="146"/>
      <c r="X65" s="229"/>
      <c r="Y65" s="541"/>
      <c r="Z65" s="252"/>
      <c r="AA65" s="208"/>
      <c r="AB65" s="209"/>
      <c r="AC65" s="561"/>
      <c r="AD65" s="185">
        <f t="shared" si="14"/>
        <v>0</v>
      </c>
      <c r="AE65" s="210">
        <f t="shared" si="14"/>
        <v>0</v>
      </c>
      <c r="AF65" s="210">
        <f>SUM(L65 + P65+T65+ X65+AB65)</f>
        <v>0</v>
      </c>
      <c r="AG65" s="179"/>
      <c r="AH65" s="187">
        <f>SUM(AD65:AF65)</f>
        <v>0</v>
      </c>
    </row>
    <row r="66" spans="1:34" ht="20.25" hidden="1" customHeight="1">
      <c r="A66" s="18"/>
      <c r="B66" s="18"/>
      <c r="C66" s="18"/>
      <c r="D66" s="143" t="s">
        <v>223</v>
      </c>
      <c r="E66" s="456">
        <v>0.16</v>
      </c>
      <c r="F66" s="30"/>
      <c r="G66" s="30"/>
      <c r="J66" s="253">
        <f>ROUND(LOOKUP(K9,RATES!$M$7:$M$16,RATES!$P$7:$P$16)*(J20),0)</f>
        <v>0</v>
      </c>
      <c r="K66" s="254">
        <f>K20</f>
        <v>0</v>
      </c>
      <c r="L66" s="255">
        <f>ROUND(LOOKUP(K9,RATES!$M$7:$M$16,RATES!$P$7:$P$16)*(L20),0)</f>
        <v>0</v>
      </c>
      <c r="M66" s="513"/>
      <c r="N66" s="205"/>
      <c r="O66" s="222"/>
      <c r="P66" s="206"/>
      <c r="Q66" s="478"/>
      <c r="R66" s="253"/>
      <c r="S66" s="254"/>
      <c r="T66" s="255"/>
      <c r="U66" s="528"/>
      <c r="V66" s="205"/>
      <c r="W66" s="222"/>
      <c r="X66" s="206"/>
      <c r="Y66" s="544"/>
      <c r="Z66" s="253"/>
      <c r="AA66" s="254"/>
      <c r="AB66" s="255"/>
      <c r="AC66" s="565"/>
      <c r="AD66" s="223">
        <f>J66+N66+R66+V66+Z66</f>
        <v>0</v>
      </c>
      <c r="AE66" s="224">
        <v>0</v>
      </c>
      <c r="AF66" s="224">
        <f>L66+P66+T66+X66+AB66</f>
        <v>0</v>
      </c>
      <c r="AG66" s="221"/>
      <c r="AH66" s="348">
        <f>SUM(AD66:AF66)</f>
        <v>0</v>
      </c>
    </row>
    <row r="67" spans="1:34" ht="20.25" customHeight="1">
      <c r="A67" s="18"/>
      <c r="B67" s="18"/>
      <c r="C67" s="18"/>
      <c r="D67" s="123" t="s">
        <v>31</v>
      </c>
      <c r="E67" s="173" t="str">
        <f>CONCATENATE(TEXT(LOOKUP($E$9,RATES!$M$7:$M$16,RATES!$P$7:$P$16),"0.00%")," - ",TEXT(LOOKUP($AA$9,RATES!$M$7:$M$16,RATES!$P$7:$P$16),"0.00%"))</f>
        <v>32.00% - 32.00%</v>
      </c>
      <c r="F67" s="30"/>
      <c r="G67" s="30"/>
      <c r="J67" s="207">
        <f>ROUND(LOOKUP($K$9,RATES!$M$7:$M$16,RATES!$P$7:$P$16)*(J21+J22+J23),0)</f>
        <v>0</v>
      </c>
      <c r="K67" s="208">
        <f>ROUND(LOOKUP($K$9,RATES!$M$7:$M$16,RATES!$P$7:$P$16)*(K21+K22+K23),0)</f>
        <v>0</v>
      </c>
      <c r="L67" s="209">
        <f>ROUND(LOOKUP($K$9,RATES!$M$7:$M$16,RATES!$P$7:$P$16)*(L21+L22+L23),0)</f>
        <v>0</v>
      </c>
      <c r="M67" s="512"/>
      <c r="N67" s="204"/>
      <c r="O67" s="146"/>
      <c r="P67" s="147"/>
      <c r="Q67" s="475"/>
      <c r="R67" s="252"/>
      <c r="S67" s="208"/>
      <c r="T67" s="209"/>
      <c r="U67" s="525"/>
      <c r="V67" s="204"/>
      <c r="W67" s="146"/>
      <c r="X67" s="147"/>
      <c r="Y67" s="541"/>
      <c r="Z67" s="252"/>
      <c r="AA67" s="208"/>
      <c r="AB67" s="209"/>
      <c r="AC67" s="561"/>
      <c r="AD67" s="185">
        <f t="shared" si="14"/>
        <v>0</v>
      </c>
      <c r="AE67" s="210">
        <f t="shared" si="14"/>
        <v>0</v>
      </c>
      <c r="AF67" s="210">
        <f t="shared" si="14"/>
        <v>0</v>
      </c>
      <c r="AG67" s="179"/>
      <c r="AH67" s="187">
        <f t="shared" ref="AH67:AH81" si="15">SUM(AD67:AF67)</f>
        <v>0</v>
      </c>
    </row>
    <row r="68" spans="1:34" ht="20.25" customHeight="1">
      <c r="A68" s="18"/>
      <c r="B68" s="18"/>
      <c r="C68" s="18"/>
      <c r="D68" s="123" t="s">
        <v>81</v>
      </c>
      <c r="E68" s="173" t="str">
        <f>CONCATENATE(TEXT(LOOKUP($E$9,RATES!$M$7:$M$16,RATES!$P$7:$P$16),"0.00%")," - ",TEXT(LOOKUP($AA$9,RATES!$M$7:$M$16,RATES!$P$7:$P$16),"0.00%"))</f>
        <v>32.00% - 32.00%</v>
      </c>
      <c r="F68" s="30"/>
      <c r="G68" s="30"/>
      <c r="J68" s="207">
        <f>ROUND(LOOKUP($K$9,RATES!$M$7:$M$16,RATES!$P$7:$P$16)*(J24+J25+J26),0)</f>
        <v>0</v>
      </c>
      <c r="K68" s="208">
        <f>ROUND(LOOKUP($K$9,RATES!$M$7:$M$16,RATES!$P$7:$P$16)*(K24+K25+K26),0)</f>
        <v>0</v>
      </c>
      <c r="L68" s="209">
        <f>ROUND(LOOKUP($K$9,RATES!$M$7:$M$16,RATES!$P$7:$P$16)*(L24+L25+L26),0)</f>
        <v>0</v>
      </c>
      <c r="M68" s="512"/>
      <c r="N68" s="204"/>
      <c r="O68" s="146"/>
      <c r="P68" s="147"/>
      <c r="Q68" s="475"/>
      <c r="R68" s="252"/>
      <c r="S68" s="208"/>
      <c r="T68" s="209"/>
      <c r="U68" s="525"/>
      <c r="V68" s="204"/>
      <c r="W68" s="146"/>
      <c r="X68" s="147"/>
      <c r="Y68" s="541"/>
      <c r="Z68" s="252"/>
      <c r="AA68" s="208"/>
      <c r="AB68" s="209"/>
      <c r="AC68" s="561"/>
      <c r="AD68" s="185">
        <f t="shared" si="14"/>
        <v>0</v>
      </c>
      <c r="AE68" s="210">
        <f t="shared" si="14"/>
        <v>0</v>
      </c>
      <c r="AF68" s="210">
        <f t="shared" si="14"/>
        <v>0</v>
      </c>
      <c r="AG68" s="179"/>
      <c r="AH68" s="187">
        <f t="shared" si="15"/>
        <v>0</v>
      </c>
    </row>
    <row r="69" spans="1:34" ht="20.25" customHeight="1">
      <c r="A69" s="18"/>
      <c r="B69" s="18"/>
      <c r="C69" s="18"/>
      <c r="D69" s="123" t="s">
        <v>82</v>
      </c>
      <c r="E69" s="173" t="str">
        <f>CONCATENATE(TEXT(LOOKUP($E$9,RATES!$M$7:$M$16,RATES!$P$7:$P$16),"0.00%")," - ",TEXT(LOOKUP($AA$9,RATES!$M$7:$M$16,RATES!$P$7:$P$16),"0.00%"))</f>
        <v>32.00% - 32.00%</v>
      </c>
      <c r="F69" s="30"/>
      <c r="G69" s="30"/>
      <c r="J69" s="207">
        <f>ROUND(LOOKUP($K$9,RATES!$M$7:$M$16,RATES!$P$7:$P$16)*(J27+J28+J29),0)</f>
        <v>0</v>
      </c>
      <c r="K69" s="208">
        <f>ROUND(LOOKUP($K$9,RATES!$M$7:$M$16,RATES!$P$7:$P$16)*(K27+K28+K29),0)</f>
        <v>0</v>
      </c>
      <c r="L69" s="209">
        <f>ROUND(LOOKUP($K$9,RATES!$M$7:$M$16,RATES!$P$7:$P$16)*(L27+L28+L29),0)</f>
        <v>0</v>
      </c>
      <c r="M69" s="512"/>
      <c r="N69" s="204"/>
      <c r="O69" s="146"/>
      <c r="P69" s="147"/>
      <c r="Q69" s="475"/>
      <c r="R69" s="252"/>
      <c r="S69" s="208"/>
      <c r="T69" s="209"/>
      <c r="U69" s="525"/>
      <c r="V69" s="204"/>
      <c r="W69" s="146"/>
      <c r="X69" s="147"/>
      <c r="Y69" s="541"/>
      <c r="Z69" s="252"/>
      <c r="AA69" s="208"/>
      <c r="AB69" s="209"/>
      <c r="AC69" s="561"/>
      <c r="AD69" s="185">
        <f t="shared" si="14"/>
        <v>0</v>
      </c>
      <c r="AE69" s="210">
        <f t="shared" si="14"/>
        <v>0</v>
      </c>
      <c r="AF69" s="210">
        <f t="shared" si="14"/>
        <v>0</v>
      </c>
      <c r="AG69" s="179"/>
      <c r="AH69" s="187">
        <f t="shared" si="15"/>
        <v>0</v>
      </c>
    </row>
    <row r="70" spans="1:34" ht="20.25" customHeight="1">
      <c r="A70" s="18"/>
      <c r="B70" s="18"/>
      <c r="C70" s="18"/>
      <c r="D70" s="21"/>
      <c r="E70" s="161" t="s">
        <v>277</v>
      </c>
      <c r="F70" s="161"/>
      <c r="G70" s="161"/>
      <c r="J70" s="802">
        <f>SUM(J63:J69)</f>
        <v>0</v>
      </c>
      <c r="K70" s="803">
        <f>SUM(K63:K69)</f>
        <v>0</v>
      </c>
      <c r="L70" s="806">
        <f>SUM(L63:L69)</f>
        <v>0</v>
      </c>
      <c r="M70" s="898"/>
      <c r="N70" s="782"/>
      <c r="O70" s="783"/>
      <c r="P70" s="784"/>
      <c r="Q70" s="785"/>
      <c r="R70" s="779"/>
      <c r="S70" s="780"/>
      <c r="T70" s="781"/>
      <c r="U70" s="786"/>
      <c r="V70" s="782"/>
      <c r="W70" s="783"/>
      <c r="X70" s="784"/>
      <c r="Y70" s="787"/>
      <c r="Z70" s="779"/>
      <c r="AA70" s="780"/>
      <c r="AB70" s="781"/>
      <c r="AC70" s="788"/>
      <c r="AD70" s="807">
        <f>SUM(J70+N70+R70+V70+Z70)</f>
        <v>0</v>
      </c>
      <c r="AE70" s="799">
        <v>0</v>
      </c>
      <c r="AF70" s="799">
        <f>L70+P70+T70+X70+AB70</f>
        <v>0</v>
      </c>
      <c r="AG70" s="800"/>
      <c r="AH70" s="801">
        <f>AD70+AF70</f>
        <v>0</v>
      </c>
    </row>
    <row r="71" spans="1:34" ht="20.25" customHeight="1">
      <c r="A71" s="18"/>
      <c r="B71" s="18"/>
      <c r="C71" s="18"/>
      <c r="D71" s="21" t="s">
        <v>180</v>
      </c>
      <c r="E71" s="173" t="str">
        <f>CONCATENATE(TEXT(LOOKUP($E$9,RATES!$M$7:$M$16,RATES!$P$7:$P$16),"0.00%")," - ",TEXT(LOOKUP($AA$9,RATES!$M$7:$M$16,RATES!$P$7:$P$16),"0.00%"))</f>
        <v>32.00% - 32.00%</v>
      </c>
      <c r="F71" s="30"/>
      <c r="G71" s="30"/>
      <c r="J71" s="207">
        <f>ROUND(LOOKUP($K$9,RATES!$M$7:$M$16,RATES!$P$7:$P$16)*(J33),0)</f>
        <v>0</v>
      </c>
      <c r="K71" s="208">
        <f>ROUND(LOOKUP($K$9,RATES!$M$7:$M$16,RATES!$P$7:$P$16)*(K33),0)</f>
        <v>0</v>
      </c>
      <c r="L71" s="209">
        <f>LOOKUP($K$9,RATES!$M$7:$M$16,RATES!$P$7:$P$16)*(L33)</f>
        <v>0</v>
      </c>
      <c r="M71" s="512"/>
      <c r="N71" s="145"/>
      <c r="O71" s="146"/>
      <c r="P71" s="147"/>
      <c r="Q71" s="475"/>
      <c r="R71" s="207"/>
      <c r="S71" s="208"/>
      <c r="T71" s="209"/>
      <c r="U71" s="525"/>
      <c r="V71" s="145"/>
      <c r="W71" s="146"/>
      <c r="X71" s="147"/>
      <c r="Y71" s="541"/>
      <c r="Z71" s="207"/>
      <c r="AA71" s="208"/>
      <c r="AB71" s="209"/>
      <c r="AC71" s="561"/>
      <c r="AD71" s="185">
        <f t="shared" si="14"/>
        <v>0</v>
      </c>
      <c r="AE71" s="210">
        <f t="shared" si="14"/>
        <v>0</v>
      </c>
      <c r="AF71" s="210">
        <f>SUM(L71 + P71+T71+ X71+AB71)</f>
        <v>0</v>
      </c>
      <c r="AG71" s="179"/>
      <c r="AH71" s="187">
        <f t="shared" si="15"/>
        <v>0</v>
      </c>
    </row>
    <row r="72" spans="1:34" ht="20.25" customHeight="1">
      <c r="A72" s="18"/>
      <c r="B72" s="18"/>
      <c r="C72" s="18"/>
      <c r="D72" s="21" t="s">
        <v>180</v>
      </c>
      <c r="E72" s="173" t="str">
        <f>CONCATENATE(TEXT(LOOKUP($E$9,RATES!$M$7:$M$16,RATES!$P$7:$P$16),"0.00%")," - ",TEXT(LOOKUP($AA$9,RATES!$M$7:$M$16,RATES!$P$7:$P$16),"0.00%"))</f>
        <v>32.00% - 32.00%</v>
      </c>
      <c r="F72" s="30"/>
      <c r="G72" s="30"/>
      <c r="J72" s="207">
        <f>ROUND(LOOKUP($K$9,RATES!$M$7:$M$16,RATES!$P$7:$P$16)*(J34),0)</f>
        <v>0</v>
      </c>
      <c r="K72" s="208">
        <f>ROUND(LOOKUP($K$9,RATES!$M$7:$M$16,RATES!$P$7:$P$16)*(K34),0)</f>
        <v>0</v>
      </c>
      <c r="L72" s="209">
        <f>LOOKUP($K$9,RATES!$M$7:$M$16,RATES!$P$7:$P$16)*(L34)</f>
        <v>0</v>
      </c>
      <c r="M72" s="512"/>
      <c r="N72" s="145"/>
      <c r="O72" s="146"/>
      <c r="P72" s="147"/>
      <c r="Q72" s="475"/>
      <c r="R72" s="207"/>
      <c r="S72" s="208"/>
      <c r="T72" s="209"/>
      <c r="U72" s="525"/>
      <c r="V72" s="145"/>
      <c r="W72" s="146"/>
      <c r="X72" s="147"/>
      <c r="Y72" s="541"/>
      <c r="Z72" s="207"/>
      <c r="AA72" s="208"/>
      <c r="AB72" s="209"/>
      <c r="AC72" s="561"/>
      <c r="AD72" s="185">
        <f t="shared" si="14"/>
        <v>0</v>
      </c>
      <c r="AE72" s="210">
        <f t="shared" si="14"/>
        <v>0</v>
      </c>
      <c r="AF72" s="210">
        <f t="shared" si="14"/>
        <v>0</v>
      </c>
      <c r="AG72" s="179"/>
      <c r="AH72" s="187">
        <f t="shared" si="15"/>
        <v>0</v>
      </c>
    </row>
    <row r="73" spans="1:34" ht="20.25" customHeight="1">
      <c r="A73" s="18"/>
      <c r="B73" s="18"/>
      <c r="C73" s="18"/>
      <c r="D73" s="21" t="s">
        <v>180</v>
      </c>
      <c r="E73" s="173" t="str">
        <f>CONCATENATE(TEXT(LOOKUP($E$9,RATES!$M$7:$M$16,RATES!$P$7:$P$16),"0.00%")," - ",TEXT(LOOKUP($AA$9,RATES!$M$7:$M$16,RATES!$P$7:$P$16),"0.00%"))</f>
        <v>32.00% - 32.00%</v>
      </c>
      <c r="F73" s="30"/>
      <c r="G73" s="30"/>
      <c r="J73" s="207">
        <f>ROUND(LOOKUP($K$9,RATES!$M$7:$M$16,RATES!$P$7:$P$16)*(J35),0)</f>
        <v>0</v>
      </c>
      <c r="K73" s="208">
        <f>ROUND(LOOKUP($K$9,RATES!$M$7:$M$16,RATES!$P$7:$P$16)*(K35),0)</f>
        <v>0</v>
      </c>
      <c r="L73" s="209">
        <f>LOOKUP($K$9,RATES!$M$7:$M$16,RATES!$P$7:$P$16)*(L35)</f>
        <v>0</v>
      </c>
      <c r="M73" s="512"/>
      <c r="N73" s="145"/>
      <c r="O73" s="146"/>
      <c r="P73" s="147"/>
      <c r="Q73" s="475"/>
      <c r="R73" s="207"/>
      <c r="S73" s="208"/>
      <c r="T73" s="209"/>
      <c r="U73" s="525"/>
      <c r="V73" s="145"/>
      <c r="W73" s="146"/>
      <c r="X73" s="147"/>
      <c r="Y73" s="541"/>
      <c r="Z73" s="207"/>
      <c r="AA73" s="208"/>
      <c r="AB73" s="209"/>
      <c r="AC73" s="561"/>
      <c r="AD73" s="185">
        <f t="shared" si="14"/>
        <v>0</v>
      </c>
      <c r="AE73" s="210">
        <f t="shared" si="14"/>
        <v>0</v>
      </c>
      <c r="AF73" s="210">
        <f t="shared" si="14"/>
        <v>0</v>
      </c>
      <c r="AG73" s="179"/>
      <c r="AH73" s="187">
        <f t="shared" si="15"/>
        <v>0</v>
      </c>
    </row>
    <row r="74" spans="1:34" ht="20.25" customHeight="1">
      <c r="A74" s="18"/>
      <c r="B74" s="18"/>
      <c r="C74" s="18"/>
      <c r="D74" s="21" t="s">
        <v>180</v>
      </c>
      <c r="E74" s="173" t="str">
        <f>CONCATENATE(TEXT(LOOKUP($E$9,RATES!$M$7:$M$16,RATES!$P$7:$P$16),"0.00%")," - ",TEXT(LOOKUP($AA$9,RATES!$M$7:$M$16,RATES!$P$7:$P$16),"0.00%"))</f>
        <v>32.00% - 32.00%</v>
      </c>
      <c r="F74" s="30"/>
      <c r="G74" s="30"/>
      <c r="J74" s="207">
        <f>ROUND(LOOKUP($K$9,RATES!$M$7:$M$16,RATES!$P$7:$P$16)*(J36),0)</f>
        <v>0</v>
      </c>
      <c r="K74" s="208">
        <f>ROUND(LOOKUP($K$9,RATES!$M$7:$M$16,RATES!$P$7:$P$16)*(K36),0)</f>
        <v>0</v>
      </c>
      <c r="L74" s="209">
        <f>LOOKUP($K$9,RATES!$M$7:$M$16,RATES!$P$7:$P$16)*(L36)</f>
        <v>0</v>
      </c>
      <c r="M74" s="512"/>
      <c r="N74" s="145"/>
      <c r="O74" s="146"/>
      <c r="P74" s="147"/>
      <c r="Q74" s="475"/>
      <c r="R74" s="207"/>
      <c r="S74" s="208"/>
      <c r="T74" s="209"/>
      <c r="U74" s="525"/>
      <c r="V74" s="145"/>
      <c r="W74" s="146"/>
      <c r="X74" s="147"/>
      <c r="Y74" s="541"/>
      <c r="Z74" s="207"/>
      <c r="AA74" s="208"/>
      <c r="AB74" s="209"/>
      <c r="AC74" s="561"/>
      <c r="AD74" s="185">
        <f t="shared" si="14"/>
        <v>0</v>
      </c>
      <c r="AE74" s="210">
        <f t="shared" si="14"/>
        <v>0</v>
      </c>
      <c r="AF74" s="210">
        <f t="shared" si="14"/>
        <v>0</v>
      </c>
      <c r="AG74" s="179"/>
      <c r="AH74" s="187">
        <f t="shared" si="15"/>
        <v>0</v>
      </c>
    </row>
    <row r="75" spans="1:34" ht="20.25" customHeight="1">
      <c r="A75" s="18"/>
      <c r="B75" s="18"/>
      <c r="C75" s="18"/>
      <c r="D75" s="21" t="s">
        <v>180</v>
      </c>
      <c r="E75" s="173" t="str">
        <f>CONCATENATE(TEXT(LOOKUP($E$9,RATES!$M$7:$M$16,RATES!$P$7:$P$16),"0.00%")," - ",TEXT(LOOKUP($AA$9,RATES!$M$7:$M$16,RATES!$P$7:$P$16),"0.00%"))</f>
        <v>32.00% - 32.00%</v>
      </c>
      <c r="F75" s="30"/>
      <c r="G75" s="30"/>
      <c r="J75" s="207">
        <f>ROUND(LOOKUP($K$9,RATES!$M$7:$M$16,RATES!$P$7:$P$16)*(J37),0)</f>
        <v>0</v>
      </c>
      <c r="K75" s="208">
        <f>ROUND(LOOKUP($K$9,RATES!$M$7:$M$16,RATES!$P$7:$P$16)*(K37),0)</f>
        <v>0</v>
      </c>
      <c r="L75" s="209">
        <f>LOOKUP($K$9,RATES!$M$7:$M$16,RATES!$P$7:$P$16)*(L37)</f>
        <v>0</v>
      </c>
      <c r="M75" s="512"/>
      <c r="N75" s="145"/>
      <c r="O75" s="146"/>
      <c r="P75" s="147"/>
      <c r="Q75" s="475"/>
      <c r="R75" s="207"/>
      <c r="S75" s="208"/>
      <c r="T75" s="209"/>
      <c r="U75" s="525"/>
      <c r="V75" s="145"/>
      <c r="W75" s="146"/>
      <c r="X75" s="147"/>
      <c r="Y75" s="541"/>
      <c r="Z75" s="207"/>
      <c r="AA75" s="208"/>
      <c r="AB75" s="209"/>
      <c r="AC75" s="561"/>
      <c r="AD75" s="185">
        <f t="shared" si="14"/>
        <v>0</v>
      </c>
      <c r="AE75" s="210">
        <f t="shared" si="14"/>
        <v>0</v>
      </c>
      <c r="AF75" s="210">
        <f t="shared" si="14"/>
        <v>0</v>
      </c>
      <c r="AG75" s="179"/>
      <c r="AH75" s="187">
        <f t="shared" si="15"/>
        <v>0</v>
      </c>
    </row>
    <row r="76" spans="1:34" ht="20.25" customHeight="1">
      <c r="A76" s="18"/>
      <c r="B76" s="18"/>
      <c r="C76" s="18"/>
      <c r="D76" s="21" t="s">
        <v>180</v>
      </c>
      <c r="E76" s="173" t="str">
        <f>CONCATENATE(TEXT(LOOKUP($E$9,RATES!$M$7:$M$16,RATES!$P$7:$P$16),"0.00%")," - ",TEXT(LOOKUP($AA$9,RATES!$M$7:$M$16,RATES!$P$7:$P$16),"0.00%"))</f>
        <v>32.00% - 32.00%</v>
      </c>
      <c r="F76" s="30"/>
      <c r="G76" s="30"/>
      <c r="J76" s="207">
        <f>ROUND(LOOKUP($K$9,RATES!$M$7:$M$16,RATES!$P$7:$P$16)*(J38),0)</f>
        <v>0</v>
      </c>
      <c r="K76" s="208">
        <f>ROUND(LOOKUP($K$9,RATES!$M$7:$M$16,RATES!$P$7:$P$16)*(K38),0)</f>
        <v>0</v>
      </c>
      <c r="L76" s="209">
        <f>LOOKUP($K$9,RATES!$M$7:$M$16,RATES!$P$7:$P$16)*(L38)</f>
        <v>0</v>
      </c>
      <c r="M76" s="512"/>
      <c r="N76" s="145"/>
      <c r="O76" s="146"/>
      <c r="P76" s="147"/>
      <c r="Q76" s="475"/>
      <c r="R76" s="207"/>
      <c r="S76" s="208"/>
      <c r="T76" s="209"/>
      <c r="U76" s="525"/>
      <c r="V76" s="145"/>
      <c r="W76" s="146"/>
      <c r="X76" s="147"/>
      <c r="Y76" s="541"/>
      <c r="Z76" s="207"/>
      <c r="AA76" s="208"/>
      <c r="AB76" s="209"/>
      <c r="AC76" s="561"/>
      <c r="AD76" s="185">
        <f t="shared" si="14"/>
        <v>0</v>
      </c>
      <c r="AE76" s="210">
        <f t="shared" si="14"/>
        <v>0</v>
      </c>
      <c r="AF76" s="210">
        <f t="shared" si="14"/>
        <v>0</v>
      </c>
      <c r="AG76" s="179"/>
      <c r="AH76" s="187">
        <f t="shared" si="15"/>
        <v>0</v>
      </c>
    </row>
    <row r="77" spans="1:34" ht="20.25" customHeight="1">
      <c r="A77" s="18"/>
      <c r="B77" s="18"/>
      <c r="C77" s="18"/>
      <c r="D77" s="21" t="s">
        <v>180</v>
      </c>
      <c r="E77" s="173" t="str">
        <f>CONCATENATE(TEXT(LOOKUP($E$9,RATES!$M$7:$M$16,RATES!$P$7:$P$16),"0.00%")," - ",TEXT(LOOKUP($AA$9,RATES!$M$7:$M$16,RATES!$P$7:$P$16),"0.00%"))</f>
        <v>32.00% - 32.00%</v>
      </c>
      <c r="F77" s="30"/>
      <c r="G77" s="30"/>
      <c r="J77" s="207">
        <f>ROUND(LOOKUP($K$9,RATES!$M$7:$M$16,RATES!$P$7:$P$16)*(J39),0)</f>
        <v>0</v>
      </c>
      <c r="K77" s="208">
        <f>ROUND(LOOKUP($K$9,RATES!$M$7:$M$16,RATES!$P$7:$P$16)*(K39),0)</f>
        <v>0</v>
      </c>
      <c r="L77" s="209">
        <f>LOOKUP($K$9,RATES!$M$7:$M$16,RATES!$P$7:$P$16)*(L39)</f>
        <v>0</v>
      </c>
      <c r="M77" s="512"/>
      <c r="N77" s="145"/>
      <c r="O77" s="146"/>
      <c r="P77" s="147"/>
      <c r="Q77" s="475"/>
      <c r="R77" s="207"/>
      <c r="S77" s="208"/>
      <c r="T77" s="209"/>
      <c r="U77" s="525"/>
      <c r="V77" s="145"/>
      <c r="W77" s="146"/>
      <c r="X77" s="147"/>
      <c r="Y77" s="541"/>
      <c r="Z77" s="207"/>
      <c r="AA77" s="208"/>
      <c r="AB77" s="209"/>
      <c r="AC77" s="561"/>
      <c r="AD77" s="185">
        <f t="shared" si="14"/>
        <v>0</v>
      </c>
      <c r="AE77" s="210">
        <f t="shared" si="14"/>
        <v>0</v>
      </c>
      <c r="AF77" s="210">
        <f t="shared" si="14"/>
        <v>0</v>
      </c>
      <c r="AG77" s="179"/>
      <c r="AH77" s="187">
        <f t="shared" si="15"/>
        <v>0</v>
      </c>
    </row>
    <row r="78" spans="1:34" ht="20.25" customHeight="1">
      <c r="A78" s="18"/>
      <c r="B78" s="18"/>
      <c r="C78" s="18"/>
      <c r="D78" s="21" t="s">
        <v>180</v>
      </c>
      <c r="E78" s="173" t="str">
        <f>CONCATENATE(TEXT(LOOKUP($E$9,RATES!$M$7:$M$16,RATES!$P$7:$P$16),"0.00%")," - ",TEXT(LOOKUP($AA$9,RATES!$M$7:$M$16,RATES!$P$7:$P$16),"0.00%"))</f>
        <v>32.00% - 32.00%</v>
      </c>
      <c r="F78" s="30"/>
      <c r="G78" s="30"/>
      <c r="J78" s="207">
        <f>ROUND(LOOKUP($K$9,RATES!$M$7:$M$16,RATES!$P$7:$P$16)*(J40),0)</f>
        <v>0</v>
      </c>
      <c r="K78" s="208">
        <f>ROUND(LOOKUP($K$9,RATES!$M$7:$M$16,RATES!$P$7:$P$16)*(K40),0)</f>
        <v>0</v>
      </c>
      <c r="L78" s="209">
        <f>LOOKUP($K$9,RATES!$M$7:$M$16,RATES!$P$7:$P$16)*(L40)</f>
        <v>0</v>
      </c>
      <c r="M78" s="512"/>
      <c r="N78" s="145"/>
      <c r="O78" s="146"/>
      <c r="P78" s="147"/>
      <c r="Q78" s="475"/>
      <c r="R78" s="207"/>
      <c r="S78" s="208"/>
      <c r="T78" s="209"/>
      <c r="U78" s="525"/>
      <c r="V78" s="145"/>
      <c r="W78" s="146"/>
      <c r="X78" s="147"/>
      <c r="Y78" s="541"/>
      <c r="Z78" s="207"/>
      <c r="AA78" s="208"/>
      <c r="AB78" s="209"/>
      <c r="AC78" s="561"/>
      <c r="AD78" s="185">
        <f t="shared" si="14"/>
        <v>0</v>
      </c>
      <c r="AE78" s="210">
        <f t="shared" si="14"/>
        <v>0</v>
      </c>
      <c r="AF78" s="210">
        <f t="shared" si="14"/>
        <v>0</v>
      </c>
      <c r="AG78" s="179"/>
      <c r="AH78" s="187">
        <f t="shared" si="15"/>
        <v>0</v>
      </c>
    </row>
    <row r="79" spans="1:34" ht="20.25" customHeight="1">
      <c r="A79" s="18"/>
      <c r="B79" s="18"/>
      <c r="C79" s="18"/>
      <c r="D79" s="21" t="s">
        <v>180</v>
      </c>
      <c r="E79" s="173" t="str">
        <f>CONCATENATE(TEXT(LOOKUP($E$9,RATES!$M$7:$M$16,RATES!$P$7:$P$16),"0.00%")," - ",TEXT(LOOKUP($AA$9,RATES!$M$7:$M$16,RATES!$P$7:$P$16),"0.00%"))</f>
        <v>32.00% - 32.00%</v>
      </c>
      <c r="F79" s="30"/>
      <c r="G79" s="30"/>
      <c r="J79" s="207">
        <f>ROUND(LOOKUP($K$9,RATES!$M$7:$M$16,RATES!$P$7:$P$16)*(J41),0)</f>
        <v>0</v>
      </c>
      <c r="K79" s="208">
        <f>ROUND(LOOKUP($K$9,RATES!$M$7:$M$16,RATES!$P$7:$P$16)*(K41),0)</f>
        <v>0</v>
      </c>
      <c r="L79" s="209">
        <f>LOOKUP($K$9,RATES!$M$7:$M$16,RATES!$P$7:$P$16)*(L41)</f>
        <v>0</v>
      </c>
      <c r="M79" s="512"/>
      <c r="N79" s="145"/>
      <c r="O79" s="146"/>
      <c r="P79" s="147"/>
      <c r="Q79" s="475"/>
      <c r="R79" s="207"/>
      <c r="S79" s="208"/>
      <c r="T79" s="209"/>
      <c r="U79" s="525"/>
      <c r="V79" s="145"/>
      <c r="W79" s="146"/>
      <c r="X79" s="147"/>
      <c r="Y79" s="541"/>
      <c r="Z79" s="207"/>
      <c r="AA79" s="208"/>
      <c r="AB79" s="209"/>
      <c r="AC79" s="561"/>
      <c r="AD79" s="185">
        <f t="shared" si="14"/>
        <v>0</v>
      </c>
      <c r="AE79" s="210">
        <f>SUM(K79 + O79+S79+ W79+AA79)</f>
        <v>0</v>
      </c>
      <c r="AF79" s="210">
        <f t="shared" si="14"/>
        <v>0</v>
      </c>
      <c r="AG79" s="179"/>
      <c r="AH79" s="187">
        <f t="shared" si="15"/>
        <v>0</v>
      </c>
    </row>
    <row r="80" spans="1:34" ht="20.25" customHeight="1">
      <c r="A80" s="18"/>
      <c r="B80" s="18"/>
      <c r="C80" s="18"/>
      <c r="D80" s="432" t="s">
        <v>180</v>
      </c>
      <c r="E80" s="173" t="str">
        <f>CONCATENATE(TEXT(LOOKUP($E$9,RATES!$M$7:$M$16,RATES!$P$7:$P$16),"0.00%")," - ",TEXT(LOOKUP($AA$9,RATES!$M$7:$M$16,RATES!$P$7:$P$16),"0.00%"))</f>
        <v>32.00% - 32.00%</v>
      </c>
      <c r="F80" s="30"/>
      <c r="G80" s="30"/>
      <c r="J80" s="207">
        <f>ROUND(LOOKUP($K$9,RATES!$M$7:$M$16,RATES!$P$7:$P$16)*(J42),0)</f>
        <v>0</v>
      </c>
      <c r="K80" s="208">
        <f>ROUND(LOOKUP($K$9,RATES!$M$7:$M$16,RATES!$P$7:$P$16)*(K42),0)</f>
        <v>0</v>
      </c>
      <c r="L80" s="209">
        <f>LOOKUP($K$9,RATES!$M$7:$M$16,RATES!$P$7:$P$16)*(L42)</f>
        <v>0</v>
      </c>
      <c r="M80" s="512"/>
      <c r="N80" s="145"/>
      <c r="O80" s="146"/>
      <c r="P80" s="147"/>
      <c r="Q80" s="475"/>
      <c r="R80" s="207"/>
      <c r="S80" s="208"/>
      <c r="T80" s="209"/>
      <c r="U80" s="525"/>
      <c r="V80" s="145"/>
      <c r="W80" s="146"/>
      <c r="X80" s="147"/>
      <c r="Y80" s="541"/>
      <c r="Z80" s="207"/>
      <c r="AA80" s="208"/>
      <c r="AB80" s="209"/>
      <c r="AC80" s="561"/>
      <c r="AD80" s="185">
        <f t="shared" si="14"/>
        <v>0</v>
      </c>
      <c r="AE80" s="210">
        <f t="shared" si="14"/>
        <v>0</v>
      </c>
      <c r="AF80" s="210">
        <f t="shared" si="14"/>
        <v>0</v>
      </c>
      <c r="AG80" s="179"/>
      <c r="AH80" s="187">
        <f t="shared" si="15"/>
        <v>0</v>
      </c>
    </row>
    <row r="81" spans="1:34" ht="25.5" customHeight="1">
      <c r="A81" s="18"/>
      <c r="B81" s="18"/>
      <c r="C81" s="18"/>
      <c r="D81" s="123" t="s">
        <v>258</v>
      </c>
      <c r="E81" s="739">
        <f>(RATES!$H$10)</f>
        <v>0.02</v>
      </c>
      <c r="F81" s="228"/>
      <c r="G81" s="228"/>
      <c r="H81" s="79"/>
      <c r="I81" s="79"/>
      <c r="J81" s="207">
        <f>ROUND($E81*(J44+J45+J46+J48+J49+J50+J51+J52+J53),0)</f>
        <v>0</v>
      </c>
      <c r="K81" s="208">
        <f>ROUND($E81*(K48+K49+K50+K51+K52+K53),0)</f>
        <v>0</v>
      </c>
      <c r="L81" s="209">
        <f>ROUND($E81*(L48+L49+L50+L51+L52+L53),0)</f>
        <v>0</v>
      </c>
      <c r="M81" s="512"/>
      <c r="N81" s="145"/>
      <c r="O81" s="146"/>
      <c r="P81" s="147"/>
      <c r="Q81" s="475"/>
      <c r="R81" s="207"/>
      <c r="S81" s="208"/>
      <c r="T81" s="209"/>
      <c r="U81" s="525"/>
      <c r="V81" s="145"/>
      <c r="W81" s="146"/>
      <c r="X81" s="147"/>
      <c r="Y81" s="541"/>
      <c r="Z81" s="207"/>
      <c r="AA81" s="208"/>
      <c r="AB81" s="209"/>
      <c r="AC81" s="561"/>
      <c r="AD81" s="185">
        <f t="shared" si="14"/>
        <v>0</v>
      </c>
      <c r="AE81" s="210">
        <f t="shared" si="14"/>
        <v>0</v>
      </c>
      <c r="AF81" s="210">
        <f t="shared" si="14"/>
        <v>0</v>
      </c>
      <c r="AG81" s="179"/>
      <c r="AH81" s="187">
        <f t="shared" si="15"/>
        <v>0</v>
      </c>
    </row>
    <row r="82" spans="1:34" ht="25.5" customHeight="1">
      <c r="A82" s="18"/>
      <c r="B82" s="18"/>
      <c r="C82" s="18"/>
      <c r="D82" s="123"/>
      <c r="E82" s="173"/>
      <c r="F82" s="228" t="s">
        <v>240</v>
      </c>
      <c r="G82" s="228" t="s">
        <v>241</v>
      </c>
      <c r="H82" s="79" t="s">
        <v>242</v>
      </c>
      <c r="I82" s="79"/>
      <c r="J82" s="207"/>
      <c r="K82" s="208"/>
      <c r="L82" s="209"/>
      <c r="M82" s="512"/>
      <c r="N82" s="145"/>
      <c r="O82" s="146"/>
      <c r="P82" s="147"/>
      <c r="Q82" s="475"/>
      <c r="R82" s="207"/>
      <c r="S82" s="208"/>
      <c r="T82" s="209"/>
      <c r="U82" s="525"/>
      <c r="V82" s="145"/>
      <c r="W82" s="146"/>
      <c r="X82" s="147"/>
      <c r="Y82" s="541"/>
      <c r="Z82" s="207"/>
      <c r="AA82" s="208"/>
      <c r="AB82" s="209"/>
      <c r="AC82" s="561"/>
      <c r="AD82" s="185"/>
      <c r="AE82" s="210"/>
      <c r="AF82" s="210"/>
      <c r="AG82" s="179"/>
      <c r="AH82" s="187"/>
    </row>
    <row r="83" spans="1:34" ht="23.25" customHeight="1">
      <c r="A83" s="216"/>
      <c r="B83" s="217"/>
      <c r="C83" s="217"/>
      <c r="D83" s="21" t="s">
        <v>189</v>
      </c>
      <c r="E83" s="141"/>
      <c r="F83" s="171">
        <v>0</v>
      </c>
      <c r="G83" s="171">
        <v>0</v>
      </c>
      <c r="H83" s="169">
        <v>0</v>
      </c>
      <c r="I83" s="169"/>
      <c r="J83" s="207">
        <v>0</v>
      </c>
      <c r="K83" s="208">
        <v>0</v>
      </c>
      <c r="L83" s="209">
        <f>(F48*F83)+(F49*G83)+(F50*H83)+(F51*F83)+(F52*G83)+(F53*H83)</f>
        <v>0</v>
      </c>
      <c r="M83" s="514"/>
      <c r="N83" s="148"/>
      <c r="O83" s="149"/>
      <c r="P83" s="150"/>
      <c r="Q83" s="475"/>
      <c r="R83" s="211"/>
      <c r="S83" s="212"/>
      <c r="T83" s="213"/>
      <c r="U83" s="525"/>
      <c r="V83" s="218"/>
      <c r="W83" s="220"/>
      <c r="X83" s="150"/>
      <c r="Y83" s="541"/>
      <c r="Z83" s="211"/>
      <c r="AA83" s="212"/>
      <c r="AB83" s="213"/>
      <c r="AC83" s="567"/>
      <c r="AD83" s="185">
        <f t="shared" si="14"/>
        <v>0</v>
      </c>
      <c r="AE83" s="210">
        <f t="shared" si="14"/>
        <v>0</v>
      </c>
      <c r="AF83" s="210">
        <f>SUM(L83:AB83)</f>
        <v>0</v>
      </c>
      <c r="AG83" s="179"/>
      <c r="AH83" s="187">
        <f>SUM(AD83:AF83)</f>
        <v>0</v>
      </c>
    </row>
    <row r="84" spans="1:34" ht="20.25" customHeight="1">
      <c r="A84" s="217"/>
      <c r="B84" s="217"/>
      <c r="C84" s="217"/>
      <c r="D84" s="123" t="s">
        <v>243</v>
      </c>
      <c r="E84" s="141"/>
      <c r="F84" s="171">
        <v>0</v>
      </c>
      <c r="G84" s="171">
        <v>0</v>
      </c>
      <c r="H84" s="169">
        <v>0</v>
      </c>
      <c r="I84" s="169"/>
      <c r="J84" s="207">
        <f>(F48*F84)+(F49*G84)+(F50*H84)+(F51*F84)+(F52*G84)+(F53*H84)</f>
        <v>0</v>
      </c>
      <c r="K84" s="208">
        <v>0</v>
      </c>
      <c r="L84" s="209">
        <v>0</v>
      </c>
      <c r="M84" s="514"/>
      <c r="N84" s="145"/>
      <c r="O84" s="149"/>
      <c r="P84" s="150"/>
      <c r="Q84" s="475"/>
      <c r="R84" s="207"/>
      <c r="S84" s="212"/>
      <c r="T84" s="213"/>
      <c r="U84" s="525"/>
      <c r="V84" s="145"/>
      <c r="W84" s="220"/>
      <c r="X84" s="150"/>
      <c r="Y84" s="541"/>
      <c r="Z84" s="207"/>
      <c r="AA84" s="212"/>
      <c r="AB84" s="213"/>
      <c r="AC84" s="568"/>
      <c r="AD84" s="185">
        <f>SUM(J84:Z84)</f>
        <v>0</v>
      </c>
      <c r="AE84" s="210">
        <f t="shared" si="14"/>
        <v>0</v>
      </c>
      <c r="AF84" s="210">
        <f>SUM(L84 + P84+T84+ X84+AB84)</f>
        <v>0</v>
      </c>
      <c r="AG84" s="179"/>
      <c r="AH84" s="187">
        <f t="shared" ref="AH84:AH90" si="16">SUM(AD84:AF84)</f>
        <v>0</v>
      </c>
    </row>
    <row r="85" spans="1:34" ht="20.25" customHeight="1">
      <c r="A85" s="217"/>
      <c r="B85" s="217"/>
      <c r="C85" s="217"/>
      <c r="D85" s="123" t="s">
        <v>230</v>
      </c>
      <c r="E85" s="144"/>
      <c r="F85" s="172">
        <v>0</v>
      </c>
      <c r="G85" s="171">
        <v>0</v>
      </c>
      <c r="H85" s="169">
        <v>0</v>
      </c>
      <c r="I85" s="169"/>
      <c r="J85" s="207">
        <f>(F48*F85)+(F49*G85)+(F50*H85)+(F51*F85)+(F52*G85)+(F53*H85)</f>
        <v>0</v>
      </c>
      <c r="K85" s="208">
        <v>0</v>
      </c>
      <c r="L85" s="209">
        <v>0</v>
      </c>
      <c r="M85" s="514"/>
      <c r="N85" s="145"/>
      <c r="O85" s="149"/>
      <c r="P85" s="150"/>
      <c r="Q85" s="475"/>
      <c r="R85" s="207"/>
      <c r="S85" s="212"/>
      <c r="T85" s="213"/>
      <c r="U85" s="525"/>
      <c r="V85" s="145"/>
      <c r="W85" s="220"/>
      <c r="X85" s="150"/>
      <c r="Y85" s="541"/>
      <c r="Z85" s="207"/>
      <c r="AA85" s="212"/>
      <c r="AB85" s="213"/>
      <c r="AC85" s="568"/>
      <c r="AD85" s="185">
        <f>SUM(J85:Z85)</f>
        <v>0</v>
      </c>
      <c r="AE85" s="210">
        <v>0</v>
      </c>
      <c r="AF85" s="210">
        <v>0</v>
      </c>
      <c r="AG85" s="179"/>
      <c r="AH85" s="187">
        <f t="shared" si="16"/>
        <v>0</v>
      </c>
    </row>
    <row r="86" spans="1:34" ht="20.25" customHeight="1">
      <c r="A86" s="217"/>
      <c r="B86" s="217"/>
      <c r="C86" s="217"/>
      <c r="D86" s="123" t="s">
        <v>231</v>
      </c>
      <c r="E86" s="144"/>
      <c r="F86" s="172">
        <v>0</v>
      </c>
      <c r="G86" s="171">
        <v>0</v>
      </c>
      <c r="H86" s="169">
        <v>0</v>
      </c>
      <c r="I86" s="169"/>
      <c r="J86" s="207">
        <f>(F48*F86)+(F49*G86)+(F50*H86)+(F51*F86)+(F52*G86)+(F53*H86)</f>
        <v>0</v>
      </c>
      <c r="K86" s="208">
        <v>0</v>
      </c>
      <c r="L86" s="209">
        <v>0</v>
      </c>
      <c r="M86" s="514"/>
      <c r="N86" s="145"/>
      <c r="O86" s="149"/>
      <c r="P86" s="150"/>
      <c r="Q86" s="475"/>
      <c r="R86" s="207"/>
      <c r="S86" s="212"/>
      <c r="T86" s="213"/>
      <c r="U86" s="525"/>
      <c r="V86" s="145"/>
      <c r="W86" s="220"/>
      <c r="X86" s="150"/>
      <c r="Y86" s="546"/>
      <c r="Z86" s="207"/>
      <c r="AA86" s="212"/>
      <c r="AB86" s="213"/>
      <c r="AC86" s="561"/>
      <c r="AD86" s="185">
        <f>SUM(J86:Z86)</f>
        <v>0</v>
      </c>
      <c r="AE86" s="210">
        <v>0</v>
      </c>
      <c r="AF86" s="210">
        <v>0</v>
      </c>
      <c r="AG86" s="179"/>
      <c r="AH86" s="187">
        <f t="shared" si="16"/>
        <v>0</v>
      </c>
    </row>
    <row r="87" spans="1:34" ht="20.25" customHeight="1">
      <c r="A87" s="18"/>
      <c r="B87" s="18"/>
      <c r="C87" s="18"/>
      <c r="D87" s="123" t="s">
        <v>232</v>
      </c>
      <c r="E87" s="739">
        <f>(RATES!$H$10)</f>
        <v>0.02</v>
      </c>
      <c r="F87" s="30"/>
      <c r="G87" s="30"/>
      <c r="J87" s="207">
        <f>ROUND(($E87*J54),0)</f>
        <v>0</v>
      </c>
      <c r="K87" s="208">
        <f>$E87*K50</f>
        <v>0</v>
      </c>
      <c r="L87" s="209">
        <f>$E87*L50</f>
        <v>0</v>
      </c>
      <c r="M87" s="514"/>
      <c r="N87" s="145"/>
      <c r="O87" s="146"/>
      <c r="P87" s="147"/>
      <c r="Q87" s="475"/>
      <c r="R87" s="207"/>
      <c r="S87" s="208"/>
      <c r="T87" s="209"/>
      <c r="U87" s="525"/>
      <c r="V87" s="145"/>
      <c r="W87" s="146"/>
      <c r="X87" s="147"/>
      <c r="Y87" s="546"/>
      <c r="Z87" s="207"/>
      <c r="AA87" s="208"/>
      <c r="AB87" s="209"/>
      <c r="AC87" s="561"/>
      <c r="AD87" s="185">
        <f t="shared" si="14"/>
        <v>0</v>
      </c>
      <c r="AE87" s="210">
        <f t="shared" si="14"/>
        <v>0</v>
      </c>
      <c r="AF87" s="210">
        <f>SUM(L87 + P87+T87+ X87+AB87)</f>
        <v>0</v>
      </c>
      <c r="AG87" s="179"/>
      <c r="AH87" s="187">
        <f t="shared" si="16"/>
        <v>0</v>
      </c>
    </row>
    <row r="88" spans="1:34" ht="20.25" customHeight="1">
      <c r="A88" s="18"/>
      <c r="B88" s="18"/>
      <c r="C88" s="18"/>
      <c r="D88" s="21" t="s">
        <v>237</v>
      </c>
      <c r="E88" s="739">
        <f>(RATES!$H$15)</f>
        <v>0.16</v>
      </c>
      <c r="F88" s="30"/>
      <c r="G88" s="30"/>
      <c r="J88" s="207">
        <f>ROUND(($E88*J55),0)</f>
        <v>0</v>
      </c>
      <c r="K88" s="208">
        <f>$E88*K55</f>
        <v>0</v>
      </c>
      <c r="L88" s="209">
        <f>$E88*L55</f>
        <v>0</v>
      </c>
      <c r="M88" s="514"/>
      <c r="N88" s="145"/>
      <c r="O88" s="146"/>
      <c r="P88" s="147"/>
      <c r="Q88" s="475"/>
      <c r="R88" s="207"/>
      <c r="S88" s="208"/>
      <c r="T88" s="209"/>
      <c r="U88" s="525"/>
      <c r="V88" s="145"/>
      <c r="W88" s="146"/>
      <c r="X88" s="147"/>
      <c r="Y88" s="546"/>
      <c r="Z88" s="207"/>
      <c r="AA88" s="208"/>
      <c r="AB88" s="209"/>
      <c r="AC88" s="561"/>
      <c r="AD88" s="185">
        <f t="shared" si="14"/>
        <v>0</v>
      </c>
      <c r="AE88" s="210">
        <f t="shared" si="14"/>
        <v>0</v>
      </c>
      <c r="AF88" s="210">
        <f>SUM(L88 + P88+T88+ X88+AB88)</f>
        <v>0</v>
      </c>
      <c r="AG88" s="179"/>
      <c r="AH88" s="187">
        <f t="shared" si="16"/>
        <v>0</v>
      </c>
    </row>
    <row r="89" spans="1:34" ht="20.25" customHeight="1">
      <c r="A89" s="18"/>
      <c r="B89" s="18"/>
      <c r="C89" s="18"/>
      <c r="D89" s="21" t="s">
        <v>182</v>
      </c>
      <c r="E89" s="739">
        <f>(RATES!$H$15)</f>
        <v>0.16</v>
      </c>
      <c r="F89" s="30"/>
      <c r="G89" s="30"/>
      <c r="J89" s="259">
        <f>ROUND(($E89*J56),0)</f>
        <v>0</v>
      </c>
      <c r="K89" s="260">
        <f>$E89*K56</f>
        <v>0</v>
      </c>
      <c r="L89" s="261">
        <f>$E89*L56</f>
        <v>0</v>
      </c>
      <c r="M89" s="514"/>
      <c r="N89" s="151"/>
      <c r="O89" s="152"/>
      <c r="P89" s="153"/>
      <c r="Q89" s="475"/>
      <c r="R89" s="259"/>
      <c r="S89" s="260"/>
      <c r="T89" s="261"/>
      <c r="U89" s="525"/>
      <c r="V89" s="151"/>
      <c r="W89" s="152"/>
      <c r="X89" s="153"/>
      <c r="Y89" s="546"/>
      <c r="Z89" s="259"/>
      <c r="AA89" s="260"/>
      <c r="AB89" s="261"/>
      <c r="AC89" s="569"/>
      <c r="AD89" s="343">
        <f t="shared" si="14"/>
        <v>0</v>
      </c>
      <c r="AE89" s="344">
        <f t="shared" si="14"/>
        <v>0</v>
      </c>
      <c r="AF89" s="344">
        <f>SUM(L89 + P89+T89+ X89+AB89)</f>
        <v>0</v>
      </c>
      <c r="AG89" s="345"/>
      <c r="AH89" s="329">
        <f t="shared" si="16"/>
        <v>0</v>
      </c>
    </row>
    <row r="90" spans="1:34" s="31" customFormat="1" ht="20.25" customHeight="1">
      <c r="A90" s="29"/>
      <c r="B90" s="29"/>
      <c r="C90" s="29"/>
      <c r="D90" s="154"/>
      <c r="E90" s="371" t="s">
        <v>12</v>
      </c>
      <c r="F90" s="154"/>
      <c r="G90" s="154"/>
      <c r="H90" s="154"/>
      <c r="I90" s="154"/>
      <c r="J90" s="779">
        <f>SUM(J70:J89)</f>
        <v>0</v>
      </c>
      <c r="K90" s="780">
        <f>SUM(K63:K89)</f>
        <v>0</v>
      </c>
      <c r="L90" s="808">
        <f>SUM(L70:L89)</f>
        <v>0</v>
      </c>
      <c r="M90" s="515"/>
      <c r="N90" s="360"/>
      <c r="O90" s="351"/>
      <c r="P90" s="361"/>
      <c r="Q90" s="479"/>
      <c r="R90" s="362"/>
      <c r="S90" s="363"/>
      <c r="T90" s="364"/>
      <c r="U90" s="529"/>
      <c r="V90" s="360"/>
      <c r="W90" s="351"/>
      <c r="X90" s="361"/>
      <c r="Y90" s="540"/>
      <c r="Z90" s="362"/>
      <c r="AA90" s="363"/>
      <c r="AB90" s="364"/>
      <c r="AC90" s="558"/>
      <c r="AD90" s="745">
        <f t="shared" ref="AD90:AE92" si="17">SUM(J90 + N90+R90+ V90+Z90)</f>
        <v>0</v>
      </c>
      <c r="AE90" s="742">
        <f t="shared" si="17"/>
        <v>0</v>
      </c>
      <c r="AF90" s="742">
        <f>SUM(L90 + P90+T90+ X90+AB90)</f>
        <v>0</v>
      </c>
      <c r="AG90" s="789"/>
      <c r="AH90" s="639">
        <f t="shared" si="16"/>
        <v>0</v>
      </c>
    </row>
    <row r="91" spans="1:34" ht="20.25" customHeight="1">
      <c r="A91" s="18"/>
      <c r="B91" s="18"/>
      <c r="C91" s="18"/>
      <c r="D91" s="18"/>
      <c r="E91" s="29"/>
      <c r="F91" s="29"/>
      <c r="G91" s="29"/>
      <c r="H91" s="29"/>
      <c r="I91" s="29"/>
      <c r="J91" s="207"/>
      <c r="K91" s="208"/>
      <c r="L91" s="262"/>
      <c r="M91" s="512"/>
      <c r="N91" s="202"/>
      <c r="O91" s="179"/>
      <c r="P91" s="203"/>
      <c r="Q91" s="475"/>
      <c r="R91" s="291"/>
      <c r="S91" s="180"/>
      <c r="T91" s="292"/>
      <c r="U91" s="525"/>
      <c r="V91" s="202"/>
      <c r="W91" s="179"/>
      <c r="X91" s="203"/>
      <c r="Y91" s="546"/>
      <c r="Z91" s="291"/>
      <c r="AA91" s="180"/>
      <c r="AB91" s="292"/>
      <c r="AC91" s="560"/>
      <c r="AD91" s="185"/>
      <c r="AE91" s="210"/>
      <c r="AF91" s="210"/>
      <c r="AG91" s="179"/>
      <c r="AH91" s="187"/>
    </row>
    <row r="92" spans="1:34" s="31" customFormat="1" ht="20.25" customHeight="1">
      <c r="A92" s="29"/>
      <c r="E92" s="372" t="s">
        <v>13</v>
      </c>
      <c r="F92" s="373"/>
      <c r="G92" s="162"/>
      <c r="H92" s="154"/>
      <c r="I92" s="154"/>
      <c r="J92" s="802">
        <f>SUM(J90+J59)</f>
        <v>0</v>
      </c>
      <c r="K92" s="803">
        <f>SUM(K90+K59)</f>
        <v>0</v>
      </c>
      <c r="L92" s="806">
        <f>SUM(L90+L59)</f>
        <v>0</v>
      </c>
      <c r="M92" s="515"/>
      <c r="N92" s="365"/>
      <c r="O92" s="366"/>
      <c r="P92" s="367"/>
      <c r="Q92" s="476"/>
      <c r="R92" s="368"/>
      <c r="S92" s="369"/>
      <c r="T92" s="370"/>
      <c r="U92" s="526"/>
      <c r="V92" s="365"/>
      <c r="W92" s="366"/>
      <c r="X92" s="367"/>
      <c r="Y92" s="547"/>
      <c r="Z92" s="368"/>
      <c r="AA92" s="369"/>
      <c r="AB92" s="370"/>
      <c r="AC92" s="570"/>
      <c r="AD92" s="807">
        <f t="shared" si="17"/>
        <v>0</v>
      </c>
      <c r="AE92" s="799">
        <f t="shared" si="17"/>
        <v>0</v>
      </c>
      <c r="AF92" s="799">
        <f>SUM(L92 + P92+T92+ X92+AB92)</f>
        <v>0</v>
      </c>
      <c r="AG92" s="503"/>
      <c r="AH92" s="801">
        <f>SUM(AD92:AF92)</f>
        <v>0</v>
      </c>
    </row>
    <row r="93" spans="1:34" s="31" customFormat="1" ht="20.25" customHeight="1">
      <c r="A93" s="29"/>
      <c r="B93" s="372"/>
      <c r="C93" s="373"/>
      <c r="D93" s="162"/>
      <c r="E93" s="154"/>
      <c r="F93" s="154"/>
      <c r="G93" s="154"/>
      <c r="H93" s="154"/>
      <c r="I93" s="154"/>
      <c r="J93" s="256"/>
      <c r="K93" s="257"/>
      <c r="L93" s="258"/>
      <c r="M93" s="515"/>
      <c r="N93" s="365"/>
      <c r="O93" s="366"/>
      <c r="P93" s="367"/>
      <c r="Q93" s="476"/>
      <c r="R93" s="368"/>
      <c r="S93" s="369"/>
      <c r="T93" s="370"/>
      <c r="U93" s="526"/>
      <c r="V93" s="365"/>
      <c r="W93" s="366"/>
      <c r="X93" s="367"/>
      <c r="Y93" s="547"/>
      <c r="Z93" s="368"/>
      <c r="AA93" s="369"/>
      <c r="AB93" s="370"/>
      <c r="AC93" s="570"/>
      <c r="AD93" s="349"/>
      <c r="AE93" s="350"/>
      <c r="AF93" s="350"/>
      <c r="AG93" s="351"/>
      <c r="AH93" s="352"/>
    </row>
    <row r="94" spans="1:34" ht="20.25" customHeight="1">
      <c r="A94" s="18"/>
      <c r="B94" s="21" t="s">
        <v>14</v>
      </c>
      <c r="C94" s="35" t="s">
        <v>15</v>
      </c>
      <c r="D94" s="18"/>
      <c r="E94" s="29"/>
      <c r="F94" s="29"/>
      <c r="G94" s="29"/>
      <c r="H94" s="29"/>
      <c r="I94" s="29"/>
      <c r="J94" s="207"/>
      <c r="K94" s="208"/>
      <c r="L94" s="249"/>
      <c r="M94" s="512"/>
      <c r="N94" s="202"/>
      <c r="O94" s="179"/>
      <c r="P94" s="203"/>
      <c r="Q94" s="475"/>
      <c r="R94" s="291"/>
      <c r="S94" s="180"/>
      <c r="T94" s="292"/>
      <c r="U94" s="525"/>
      <c r="V94" s="202"/>
      <c r="W94" s="179"/>
      <c r="X94" s="203"/>
      <c r="Y94" s="546"/>
      <c r="Z94" s="291"/>
      <c r="AA94" s="180"/>
      <c r="AB94" s="292"/>
      <c r="AC94" s="560"/>
      <c r="AD94" s="185"/>
      <c r="AE94" s="210"/>
      <c r="AF94" s="210"/>
      <c r="AG94" s="179"/>
      <c r="AH94" s="187"/>
    </row>
    <row r="95" spans="1:34" ht="20.25" customHeight="1">
      <c r="A95" s="18"/>
      <c r="B95" s="21"/>
      <c r="D95" s="21" t="s">
        <v>83</v>
      </c>
      <c r="E95" s="90"/>
      <c r="F95" s="29"/>
      <c r="G95" s="29"/>
      <c r="H95" s="29"/>
      <c r="I95" s="29"/>
      <c r="J95" s="248">
        <v>0</v>
      </c>
      <c r="K95" s="178">
        <v>0</v>
      </c>
      <c r="L95" s="249">
        <v>0</v>
      </c>
      <c r="M95" s="512"/>
      <c r="N95" s="218"/>
      <c r="O95" s="324"/>
      <c r="P95" s="325"/>
      <c r="Q95" s="475"/>
      <c r="R95" s="248"/>
      <c r="S95" s="293"/>
      <c r="T95" s="294"/>
      <c r="U95" s="525"/>
      <c r="V95" s="218"/>
      <c r="W95" s="324"/>
      <c r="X95" s="325"/>
      <c r="Y95" s="546"/>
      <c r="Z95" s="248"/>
      <c r="AA95" s="293"/>
      <c r="AB95" s="294"/>
      <c r="AC95" s="560"/>
      <c r="AD95" s="185">
        <f>SUM(J95 + N95+R95+ V95+Z95)</f>
        <v>0</v>
      </c>
      <c r="AE95" s="210">
        <f>SUM(K95 + O95+S95+ W95+AA95)</f>
        <v>0</v>
      </c>
      <c r="AF95" s="210">
        <f>SUM(L95 + P95+T95+ X95+AB95)</f>
        <v>0</v>
      </c>
      <c r="AG95" s="179"/>
      <c r="AH95" s="187">
        <f>SUM(AD95:AF95)</f>
        <v>0</v>
      </c>
    </row>
    <row r="96" spans="1:34" ht="20.25" customHeight="1">
      <c r="A96" s="18"/>
      <c r="B96" s="21"/>
      <c r="D96" s="21" t="s">
        <v>83</v>
      </c>
      <c r="E96" s="90" t="s">
        <v>16</v>
      </c>
      <c r="F96" s="29"/>
      <c r="G96" s="29"/>
      <c r="H96" s="29"/>
      <c r="I96" s="29"/>
      <c r="J96" s="248">
        <v>0</v>
      </c>
      <c r="K96" s="178">
        <v>0</v>
      </c>
      <c r="L96" s="249">
        <v>0</v>
      </c>
      <c r="M96" s="512"/>
      <c r="N96" s="218"/>
      <c r="O96" s="324"/>
      <c r="P96" s="325"/>
      <c r="Q96" s="475"/>
      <c r="R96" s="248"/>
      <c r="S96" s="293"/>
      <c r="T96" s="294"/>
      <c r="U96" s="525"/>
      <c r="V96" s="218"/>
      <c r="W96" s="324"/>
      <c r="X96" s="325"/>
      <c r="Y96" s="546"/>
      <c r="Z96" s="248"/>
      <c r="AA96" s="293"/>
      <c r="AB96" s="294"/>
      <c r="AC96" s="560"/>
      <c r="AD96" s="185">
        <f t="shared" ref="AD96:AE99" si="18">SUM(J96 + N96+R96+ V96+Z96)</f>
        <v>0</v>
      </c>
      <c r="AE96" s="210">
        <f t="shared" si="18"/>
        <v>0</v>
      </c>
      <c r="AF96" s="210">
        <f>SUM(L96 + P96+T96+ X96+AB96)</f>
        <v>0</v>
      </c>
      <c r="AG96" s="179"/>
      <c r="AH96" s="187">
        <f>SUM(AD96:AF96)</f>
        <v>0</v>
      </c>
    </row>
    <row r="97" spans="1:34" ht="20.25" customHeight="1">
      <c r="A97" s="18"/>
      <c r="B97" s="21"/>
      <c r="D97" s="123" t="s">
        <v>147</v>
      </c>
      <c r="E97" s="90"/>
      <c r="F97" s="31"/>
      <c r="G97" s="31"/>
      <c r="H97" s="31"/>
      <c r="I97" s="31"/>
      <c r="J97" s="248">
        <v>0</v>
      </c>
      <c r="K97" s="178">
        <v>0</v>
      </c>
      <c r="L97" s="249">
        <v>0</v>
      </c>
      <c r="M97" s="512"/>
      <c r="N97" s="218"/>
      <c r="O97" s="324"/>
      <c r="P97" s="325"/>
      <c r="Q97" s="480"/>
      <c r="R97" s="248"/>
      <c r="S97" s="293"/>
      <c r="T97" s="294"/>
      <c r="U97" s="530"/>
      <c r="V97" s="218"/>
      <c r="W97" s="324"/>
      <c r="X97" s="325"/>
      <c r="Y97" s="548"/>
      <c r="Z97" s="248"/>
      <c r="AA97" s="293"/>
      <c r="AB97" s="294"/>
      <c r="AC97" s="571"/>
      <c r="AD97" s="185">
        <f t="shared" si="18"/>
        <v>0</v>
      </c>
      <c r="AE97" s="210">
        <f t="shared" si="18"/>
        <v>0</v>
      </c>
      <c r="AF97" s="210">
        <f>SUM(L97 + P97+T97+ X97+AB97)</f>
        <v>0</v>
      </c>
      <c r="AG97" s="179"/>
      <c r="AH97" s="187">
        <f>SUM(AD97:AF97)</f>
        <v>0</v>
      </c>
    </row>
    <row r="98" spans="1:34" ht="20.25" customHeight="1">
      <c r="A98" s="18"/>
      <c r="B98" s="21"/>
      <c r="D98" s="21" t="s">
        <v>147</v>
      </c>
      <c r="E98" s="90" t="s">
        <v>16</v>
      </c>
      <c r="F98" s="31"/>
      <c r="G98" s="31"/>
      <c r="H98" s="31"/>
      <c r="I98" s="31"/>
      <c r="J98" s="248">
        <v>0</v>
      </c>
      <c r="K98" s="178">
        <v>0</v>
      </c>
      <c r="L98" s="249">
        <v>0</v>
      </c>
      <c r="M98" s="512"/>
      <c r="N98" s="219"/>
      <c r="O98" s="326"/>
      <c r="P98" s="327"/>
      <c r="Q98" s="480"/>
      <c r="R98" s="295"/>
      <c r="S98" s="296"/>
      <c r="T98" s="297"/>
      <c r="U98" s="530"/>
      <c r="V98" s="219"/>
      <c r="W98" s="326"/>
      <c r="X98" s="327"/>
      <c r="Y98" s="549"/>
      <c r="Z98" s="295"/>
      <c r="AA98" s="296"/>
      <c r="AB98" s="297"/>
      <c r="AC98" s="572"/>
      <c r="AD98" s="744">
        <f t="shared" si="18"/>
        <v>0</v>
      </c>
      <c r="AE98" s="210">
        <f t="shared" si="18"/>
        <v>0</v>
      </c>
      <c r="AF98" s="210">
        <f>SUM(L98 + P98+T98+ X98+AB98)</f>
        <v>0</v>
      </c>
      <c r="AG98" s="805"/>
      <c r="AH98" s="187">
        <f>SUM(AD98:AF98)</f>
        <v>0</v>
      </c>
    </row>
    <row r="99" spans="1:34" s="31" customFormat="1" ht="20.25" customHeight="1">
      <c r="A99" s="29"/>
      <c r="B99" s="29"/>
      <c r="C99" s="29"/>
      <c r="D99" s="371" t="s">
        <v>17</v>
      </c>
      <c r="E99" s="154"/>
      <c r="F99" s="154"/>
      <c r="G99" s="154"/>
      <c r="H99" s="154"/>
      <c r="I99" s="154"/>
      <c r="J99" s="802">
        <f>SUM(J95:J98)</f>
        <v>0</v>
      </c>
      <c r="K99" s="803">
        <f>SUM(K95:K98)</f>
        <v>0</v>
      </c>
      <c r="L99" s="804">
        <f>SUM(L95:L98)</f>
        <v>0</v>
      </c>
      <c r="M99" s="515"/>
      <c r="N99" s="360"/>
      <c r="O99" s="351"/>
      <c r="P99" s="361"/>
      <c r="Q99" s="479"/>
      <c r="R99" s="362"/>
      <c r="S99" s="363"/>
      <c r="T99" s="364"/>
      <c r="U99" s="529"/>
      <c r="V99" s="360"/>
      <c r="W99" s="351"/>
      <c r="X99" s="361"/>
      <c r="Y99" s="540"/>
      <c r="Z99" s="362"/>
      <c r="AA99" s="363"/>
      <c r="AB99" s="364"/>
      <c r="AC99" s="558"/>
      <c r="AD99" s="798">
        <f t="shared" si="18"/>
        <v>0</v>
      </c>
      <c r="AE99" s="799">
        <f t="shared" si="18"/>
        <v>0</v>
      </c>
      <c r="AF99" s="799">
        <f>SUM(L99 + P99+T99+ X99+AB99)</f>
        <v>0</v>
      </c>
      <c r="AG99" s="800"/>
      <c r="AH99" s="801">
        <f>SUM(AD99:AF99)</f>
        <v>0</v>
      </c>
    </row>
    <row r="100" spans="1:34" ht="20.25" customHeight="1">
      <c r="A100" s="18"/>
      <c r="B100" s="18"/>
      <c r="C100" s="18"/>
      <c r="D100" s="29"/>
      <c r="E100" s="29"/>
      <c r="F100" s="29"/>
      <c r="G100" s="29"/>
      <c r="H100" s="29"/>
      <c r="I100" s="29"/>
      <c r="J100" s="207"/>
      <c r="K100" s="208"/>
      <c r="L100" s="249"/>
      <c r="M100" s="512"/>
      <c r="N100" s="202"/>
      <c r="O100" s="179"/>
      <c r="P100" s="203"/>
      <c r="Q100" s="475"/>
      <c r="R100" s="291"/>
      <c r="S100" s="180"/>
      <c r="T100" s="292"/>
      <c r="U100" s="525"/>
      <c r="V100" s="202"/>
      <c r="W100" s="179"/>
      <c r="X100" s="203"/>
      <c r="Y100" s="546"/>
      <c r="Z100" s="291"/>
      <c r="AA100" s="180"/>
      <c r="AB100" s="292"/>
      <c r="AC100" s="560"/>
      <c r="AD100" s="185"/>
      <c r="AE100" s="210"/>
      <c r="AF100" s="210"/>
      <c r="AG100" s="179"/>
      <c r="AH100" s="187"/>
    </row>
    <row r="101" spans="1:34" ht="20.25" customHeight="1">
      <c r="A101" s="18"/>
      <c r="B101" s="3" t="s">
        <v>329</v>
      </c>
      <c r="C101" s="163" t="s">
        <v>262</v>
      </c>
      <c r="D101" s="35"/>
      <c r="E101" s="123" t="s">
        <v>0</v>
      </c>
      <c r="F101" s="18"/>
      <c r="G101" s="18"/>
      <c r="H101" s="18"/>
      <c r="I101" s="18"/>
      <c r="J101" s="264" t="s">
        <v>0</v>
      </c>
      <c r="K101" s="265" t="s">
        <v>0</v>
      </c>
      <c r="L101" s="249"/>
      <c r="M101" s="512"/>
      <c r="N101" s="202"/>
      <c r="O101" s="179"/>
      <c r="P101" s="203"/>
      <c r="Q101" s="475"/>
      <c r="R101" s="291"/>
      <c r="S101" s="180"/>
      <c r="T101" s="292"/>
      <c r="U101" s="525"/>
      <c r="V101" s="202"/>
      <c r="W101" s="179"/>
      <c r="X101" s="203"/>
      <c r="Y101" s="546"/>
      <c r="Z101" s="291"/>
      <c r="AA101" s="180"/>
      <c r="AB101" s="292"/>
      <c r="AC101" s="560"/>
      <c r="AD101" s="185"/>
      <c r="AE101" s="210"/>
      <c r="AF101" s="210"/>
      <c r="AG101" s="179"/>
      <c r="AH101" s="187"/>
    </row>
    <row r="102" spans="1:34" ht="20.25" customHeight="1">
      <c r="A102" s="18"/>
      <c r="B102" s="18"/>
      <c r="C102" s="18"/>
      <c r="D102" s="21" t="s">
        <v>20</v>
      </c>
      <c r="E102" s="85" t="s">
        <v>16</v>
      </c>
      <c r="J102" s="248">
        <v>0</v>
      </c>
      <c r="K102" s="178">
        <v>0</v>
      </c>
      <c r="L102" s="249">
        <v>0</v>
      </c>
      <c r="M102" s="512"/>
      <c r="N102" s="218"/>
      <c r="O102" s="186"/>
      <c r="P102" s="187"/>
      <c r="Q102" s="477"/>
      <c r="R102" s="248"/>
      <c r="S102" s="298"/>
      <c r="T102" s="299"/>
      <c r="U102" s="527"/>
      <c r="V102" s="218"/>
      <c r="W102" s="186"/>
      <c r="X102" s="187"/>
      <c r="Y102" s="550"/>
      <c r="Z102" s="248"/>
      <c r="AA102" s="298"/>
      <c r="AB102" s="299"/>
      <c r="AC102" s="569"/>
      <c r="AD102" s="185">
        <f t="shared" ref="AD102:AF104" si="19">SUM(J102 + N102+R102+ V102+Z102)</f>
        <v>0</v>
      </c>
      <c r="AE102" s="210">
        <f t="shared" si="19"/>
        <v>0</v>
      </c>
      <c r="AF102" s="210">
        <f t="shared" si="19"/>
        <v>0</v>
      </c>
      <c r="AG102" s="179"/>
      <c r="AH102" s="187">
        <f>SUM(AD102:AF102)</f>
        <v>0</v>
      </c>
    </row>
    <row r="103" spans="1:34" ht="20.25" customHeight="1">
      <c r="A103" s="18"/>
      <c r="B103" s="18"/>
      <c r="C103" s="18"/>
      <c r="D103" s="21" t="s">
        <v>165</v>
      </c>
      <c r="E103" s="85" t="s">
        <v>16</v>
      </c>
      <c r="J103" s="248">
        <v>0</v>
      </c>
      <c r="K103" s="178">
        <v>0</v>
      </c>
      <c r="L103" s="249">
        <v>0</v>
      </c>
      <c r="M103" s="512"/>
      <c r="N103" s="219"/>
      <c r="O103" s="328"/>
      <c r="P103" s="329"/>
      <c r="Q103" s="477"/>
      <c r="R103" s="295"/>
      <c r="S103" s="300"/>
      <c r="T103" s="301"/>
      <c r="U103" s="527"/>
      <c r="V103" s="219"/>
      <c r="W103" s="328"/>
      <c r="X103" s="329"/>
      <c r="Y103" s="543"/>
      <c r="Z103" s="295"/>
      <c r="AA103" s="300"/>
      <c r="AB103" s="301"/>
      <c r="AC103" s="561"/>
      <c r="AD103" s="744">
        <f t="shared" si="19"/>
        <v>0</v>
      </c>
      <c r="AE103" s="210">
        <f t="shared" si="19"/>
        <v>0</v>
      </c>
      <c r="AF103" s="210">
        <f t="shared" si="19"/>
        <v>0</v>
      </c>
      <c r="AG103" s="805"/>
      <c r="AH103" s="187">
        <f>SUM(AD103:AF103)</f>
        <v>0</v>
      </c>
    </row>
    <row r="104" spans="1:34" s="31" customFormat="1" ht="20.25" customHeight="1">
      <c r="A104" s="29"/>
      <c r="B104" s="29"/>
      <c r="C104" s="29"/>
      <c r="D104" s="371" t="s">
        <v>21</v>
      </c>
      <c r="E104" s="154"/>
      <c r="F104" s="154"/>
      <c r="G104" s="154"/>
      <c r="H104" s="154"/>
      <c r="I104" s="154"/>
      <c r="J104" s="802">
        <f>SUM(J102:J103)</f>
        <v>0</v>
      </c>
      <c r="K104" s="803">
        <f>SUM(K102:K103)</f>
        <v>0</v>
      </c>
      <c r="L104" s="804">
        <f>SUM(L102:L103)</f>
        <v>0</v>
      </c>
      <c r="M104" s="515"/>
      <c r="N104" s="349"/>
      <c r="O104" s="375"/>
      <c r="P104" s="352"/>
      <c r="Q104" s="479"/>
      <c r="R104" s="378"/>
      <c r="S104" s="376"/>
      <c r="T104" s="377"/>
      <c r="U104" s="529"/>
      <c r="V104" s="349"/>
      <c r="W104" s="375"/>
      <c r="X104" s="352"/>
      <c r="Y104" s="540"/>
      <c r="Z104" s="378"/>
      <c r="AA104" s="376"/>
      <c r="AB104" s="377"/>
      <c r="AC104" s="558"/>
      <c r="AD104" s="798">
        <f t="shared" si="19"/>
        <v>0</v>
      </c>
      <c r="AE104" s="799">
        <f t="shared" si="19"/>
        <v>0</v>
      </c>
      <c r="AF104" s="799">
        <f t="shared" si="19"/>
        <v>0</v>
      </c>
      <c r="AG104" s="800"/>
      <c r="AH104" s="801">
        <f>SUM(AD104:AF104)</f>
        <v>0</v>
      </c>
    </row>
    <row r="105" spans="1:34" ht="20.25" customHeight="1">
      <c r="A105" s="18"/>
      <c r="B105" s="18"/>
      <c r="C105" s="18"/>
      <c r="D105" s="29"/>
      <c r="E105" s="29"/>
      <c r="F105" s="29"/>
      <c r="G105" s="29"/>
      <c r="H105" s="29"/>
      <c r="I105" s="29"/>
      <c r="J105" s="207"/>
      <c r="K105" s="208"/>
      <c r="L105" s="249"/>
      <c r="M105" s="512"/>
      <c r="N105" s="202"/>
      <c r="O105" s="179"/>
      <c r="P105" s="203"/>
      <c r="Q105" s="475"/>
      <c r="R105" s="291"/>
      <c r="S105" s="180"/>
      <c r="T105" s="292"/>
      <c r="U105" s="525"/>
      <c r="V105" s="202"/>
      <c r="W105" s="179"/>
      <c r="X105" s="203"/>
      <c r="Y105" s="546"/>
      <c r="Z105" s="291"/>
      <c r="AA105" s="180"/>
      <c r="AB105" s="292"/>
      <c r="AC105" s="560"/>
      <c r="AD105" s="185"/>
      <c r="AE105" s="210"/>
      <c r="AF105" s="210"/>
      <c r="AG105" s="179"/>
      <c r="AH105" s="187"/>
    </row>
    <row r="106" spans="1:34" ht="20.25" customHeight="1">
      <c r="A106" s="18"/>
      <c r="B106" s="123" t="s">
        <v>239</v>
      </c>
      <c r="C106" s="35" t="s">
        <v>264</v>
      </c>
      <c r="D106" s="18"/>
      <c r="E106" s="18"/>
      <c r="F106" s="18"/>
      <c r="G106" s="18"/>
      <c r="H106" s="18"/>
      <c r="I106" s="18"/>
      <c r="J106" s="264" t="s">
        <v>0</v>
      </c>
      <c r="K106" s="265" t="s">
        <v>0</v>
      </c>
      <c r="L106" s="249"/>
      <c r="M106" s="512"/>
      <c r="N106" s="202"/>
      <c r="O106" s="179"/>
      <c r="P106" s="203"/>
      <c r="Q106" s="475"/>
      <c r="R106" s="291"/>
      <c r="S106" s="180"/>
      <c r="T106" s="292"/>
      <c r="U106" s="525"/>
      <c r="V106" s="202"/>
      <c r="W106" s="179"/>
      <c r="X106" s="203"/>
      <c r="Y106" s="546"/>
      <c r="Z106" s="291"/>
      <c r="AA106" s="180"/>
      <c r="AB106" s="292"/>
      <c r="AC106" s="560"/>
      <c r="AD106" s="185"/>
      <c r="AE106" s="210"/>
      <c r="AF106" s="210"/>
      <c r="AG106" s="179"/>
      <c r="AH106" s="187"/>
    </row>
    <row r="107" spans="1:34" ht="20.25" customHeight="1">
      <c r="A107" s="18"/>
      <c r="B107" s="123"/>
      <c r="C107" s="21"/>
      <c r="D107" s="2" t="s">
        <v>261</v>
      </c>
      <c r="E107" s="18"/>
      <c r="F107" s="18"/>
      <c r="G107" s="18"/>
      <c r="H107" s="18"/>
      <c r="I107" s="18"/>
      <c r="J107" s="248">
        <v>0</v>
      </c>
      <c r="K107" s="178">
        <v>0</v>
      </c>
      <c r="L107" s="249">
        <v>0</v>
      </c>
      <c r="M107" s="512"/>
      <c r="N107" s="218"/>
      <c r="O107" s="186"/>
      <c r="P107" s="187"/>
      <c r="Q107" s="475"/>
      <c r="R107" s="248"/>
      <c r="S107" s="298"/>
      <c r="T107" s="299"/>
      <c r="U107" s="525"/>
      <c r="V107" s="218"/>
      <c r="W107" s="186"/>
      <c r="X107" s="187"/>
      <c r="Y107" s="546"/>
      <c r="Z107" s="248"/>
      <c r="AA107" s="298"/>
      <c r="AB107" s="299"/>
      <c r="AC107" s="560"/>
      <c r="AD107" s="185">
        <f t="shared" ref="AD107:AF117" si="20">SUM(J107 + N107+R107+ V107+Z107)</f>
        <v>0</v>
      </c>
      <c r="AE107" s="210">
        <f t="shared" si="20"/>
        <v>0</v>
      </c>
      <c r="AF107" s="210">
        <f t="shared" si="20"/>
        <v>0</v>
      </c>
      <c r="AG107" s="179"/>
      <c r="AH107" s="187">
        <f t="shared" ref="AH107:AH130" si="21">SUM(AD107:AF107)</f>
        <v>0</v>
      </c>
    </row>
    <row r="108" spans="1:34" ht="20.25" customHeight="1">
      <c r="A108" s="18"/>
      <c r="B108" s="123"/>
      <c r="C108" s="21"/>
      <c r="D108" s="2" t="s">
        <v>262</v>
      </c>
      <c r="E108" s="18"/>
      <c r="F108" s="18"/>
      <c r="G108" s="18"/>
      <c r="H108" s="18"/>
      <c r="I108" s="18"/>
      <c r="J108" s="248">
        <v>0</v>
      </c>
      <c r="K108" s="178">
        <v>0</v>
      </c>
      <c r="L108" s="249">
        <v>0</v>
      </c>
      <c r="M108" s="512"/>
      <c r="N108" s="218"/>
      <c r="O108" s="186"/>
      <c r="P108" s="187"/>
      <c r="Q108" s="475"/>
      <c r="R108" s="248"/>
      <c r="S108" s="298"/>
      <c r="T108" s="299"/>
      <c r="U108" s="525"/>
      <c r="V108" s="218"/>
      <c r="W108" s="186"/>
      <c r="X108" s="187"/>
      <c r="Y108" s="546"/>
      <c r="Z108" s="248"/>
      <c r="AA108" s="298"/>
      <c r="AB108" s="299"/>
      <c r="AC108" s="560"/>
      <c r="AD108" s="185">
        <f t="shared" si="20"/>
        <v>0</v>
      </c>
      <c r="AE108" s="210">
        <f t="shared" si="20"/>
        <v>0</v>
      </c>
      <c r="AF108" s="210">
        <f t="shared" si="20"/>
        <v>0</v>
      </c>
      <c r="AG108" s="179"/>
      <c r="AH108" s="187">
        <f t="shared" si="21"/>
        <v>0</v>
      </c>
    </row>
    <row r="109" spans="1:34" ht="20.25" customHeight="1">
      <c r="A109" s="18"/>
      <c r="B109" s="123"/>
      <c r="C109" s="21"/>
      <c r="D109" s="2" t="s">
        <v>263</v>
      </c>
      <c r="E109" s="18"/>
      <c r="F109" s="18"/>
      <c r="G109" s="18"/>
      <c r="H109" s="18"/>
      <c r="I109" s="18"/>
      <c r="J109" s="248">
        <v>0</v>
      </c>
      <c r="K109" s="178">
        <v>0</v>
      </c>
      <c r="L109" s="249">
        <v>0</v>
      </c>
      <c r="M109" s="512"/>
      <c r="N109" s="218"/>
      <c r="O109" s="186"/>
      <c r="P109" s="187"/>
      <c r="Q109" s="477"/>
      <c r="R109" s="248"/>
      <c r="S109" s="298"/>
      <c r="T109" s="299"/>
      <c r="U109" s="527"/>
      <c r="V109" s="218"/>
      <c r="W109" s="186"/>
      <c r="X109" s="187"/>
      <c r="Y109" s="550"/>
      <c r="Z109" s="248"/>
      <c r="AA109" s="298"/>
      <c r="AB109" s="299"/>
      <c r="AC109" s="569"/>
      <c r="AD109" s="185">
        <f t="shared" si="20"/>
        <v>0</v>
      </c>
      <c r="AE109" s="210">
        <f t="shared" si="20"/>
        <v>0</v>
      </c>
      <c r="AF109" s="210">
        <f t="shared" si="20"/>
        <v>0</v>
      </c>
      <c r="AG109" s="179"/>
      <c r="AH109" s="187">
        <f t="shared" si="21"/>
        <v>0</v>
      </c>
    </row>
    <row r="110" spans="1:34" ht="20.25" customHeight="1">
      <c r="A110" s="18"/>
      <c r="B110" s="123"/>
      <c r="C110" s="21"/>
      <c r="D110" s="2" t="s">
        <v>84</v>
      </c>
      <c r="E110" s="18"/>
      <c r="F110" s="18"/>
      <c r="G110" s="18"/>
      <c r="H110" s="18"/>
      <c r="I110" s="18"/>
      <c r="J110" s="295">
        <v>0</v>
      </c>
      <c r="K110" s="406">
        <v>0</v>
      </c>
      <c r="L110" s="263">
        <v>0</v>
      </c>
      <c r="M110" s="512"/>
      <c r="N110" s="219"/>
      <c r="O110" s="328"/>
      <c r="P110" s="329"/>
      <c r="Q110" s="477"/>
      <c r="R110" s="295"/>
      <c r="S110" s="300"/>
      <c r="T110" s="301"/>
      <c r="U110" s="527"/>
      <c r="V110" s="219"/>
      <c r="W110" s="328"/>
      <c r="X110" s="329"/>
      <c r="Y110" s="550"/>
      <c r="Z110" s="295"/>
      <c r="AA110" s="300"/>
      <c r="AB110" s="301"/>
      <c r="AC110" s="569"/>
      <c r="AD110" s="343">
        <f t="shared" si="20"/>
        <v>0</v>
      </c>
      <c r="AE110" s="344">
        <f t="shared" si="20"/>
        <v>0</v>
      </c>
      <c r="AF110" s="344">
        <f t="shared" si="20"/>
        <v>0</v>
      </c>
      <c r="AG110" s="345"/>
      <c r="AH110" s="329">
        <f t="shared" si="21"/>
        <v>0</v>
      </c>
    </row>
    <row r="111" spans="1:34" ht="20.25" customHeight="1">
      <c r="A111" s="18"/>
      <c r="B111" s="123"/>
      <c r="C111" s="21"/>
      <c r="D111" s="371" t="s">
        <v>265</v>
      </c>
      <c r="E111" s="18"/>
      <c r="F111" s="18"/>
      <c r="G111" s="18"/>
      <c r="H111" s="18"/>
      <c r="I111" s="18"/>
      <c r="J111" s="802">
        <f>SUM(J107:J110)</f>
        <v>0</v>
      </c>
      <c r="K111" s="803">
        <f>SUM(K107:K110)</f>
        <v>0</v>
      </c>
      <c r="L111" s="804">
        <f>SUM(L107:L110)</f>
        <v>0</v>
      </c>
      <c r="M111" s="512"/>
      <c r="N111" s="349"/>
      <c r="O111" s="375"/>
      <c r="P111" s="352"/>
      <c r="Q111" s="477"/>
      <c r="R111" s="256"/>
      <c r="S111" s="257"/>
      <c r="T111" s="359"/>
      <c r="U111" s="527"/>
      <c r="V111" s="349"/>
      <c r="W111" s="375"/>
      <c r="X111" s="352"/>
      <c r="Y111" s="550"/>
      <c r="Z111" s="256"/>
      <c r="AA111" s="257"/>
      <c r="AB111" s="359"/>
      <c r="AC111" s="569"/>
      <c r="AD111" s="798">
        <f>SUM(J111 + N111+R111+ V111+Z111)</f>
        <v>0</v>
      </c>
      <c r="AE111" s="799">
        <f t="shared" si="20"/>
        <v>0</v>
      </c>
      <c r="AF111" s="799">
        <f>SUM(L111 + P111+T111+ X111+AB111)</f>
        <v>0</v>
      </c>
      <c r="AG111" s="800"/>
      <c r="AH111" s="801">
        <f>SUM(AD111:AF111)</f>
        <v>0</v>
      </c>
    </row>
    <row r="112" spans="1:34" ht="20.25" customHeight="1">
      <c r="A112" s="18"/>
      <c r="B112" s="123"/>
      <c r="C112" s="21"/>
      <c r="D112" s="2"/>
      <c r="E112" s="18"/>
      <c r="F112" s="18"/>
      <c r="G112" s="18"/>
      <c r="H112" s="18"/>
      <c r="I112" s="18"/>
      <c r="J112" s="264"/>
      <c r="K112" s="265"/>
      <c r="L112" s="249"/>
      <c r="M112" s="512"/>
      <c r="N112" s="218"/>
      <c r="O112" s="186"/>
      <c r="P112" s="187"/>
      <c r="Q112" s="477"/>
      <c r="R112" s="248"/>
      <c r="S112" s="298"/>
      <c r="T112" s="299"/>
      <c r="U112" s="527"/>
      <c r="V112" s="218"/>
      <c r="W112" s="186"/>
      <c r="X112" s="187"/>
      <c r="Y112" s="550"/>
      <c r="Z112" s="248"/>
      <c r="AA112" s="298"/>
      <c r="AB112" s="299"/>
      <c r="AC112" s="569"/>
      <c r="AD112" s="185"/>
      <c r="AE112" s="210"/>
      <c r="AF112" s="210"/>
      <c r="AG112" s="179"/>
      <c r="AH112" s="187"/>
    </row>
    <row r="113" spans="1:34" ht="20.25" customHeight="1">
      <c r="A113" s="18"/>
      <c r="B113" s="123" t="s">
        <v>337</v>
      </c>
      <c r="C113" s="35" t="s">
        <v>338</v>
      </c>
      <c r="D113" s="2"/>
      <c r="E113" s="18"/>
      <c r="F113" s="18"/>
      <c r="G113" s="18"/>
      <c r="H113" s="18"/>
      <c r="I113" s="18"/>
      <c r="J113" s="264"/>
      <c r="K113" s="265"/>
      <c r="L113" s="249"/>
      <c r="M113" s="512"/>
      <c r="N113" s="218"/>
      <c r="O113" s="186"/>
      <c r="P113" s="187"/>
      <c r="Q113" s="477"/>
      <c r="R113" s="248"/>
      <c r="S113" s="298"/>
      <c r="T113" s="299"/>
      <c r="U113" s="527"/>
      <c r="V113" s="218"/>
      <c r="W113" s="186"/>
      <c r="X113" s="187"/>
      <c r="Y113" s="550"/>
      <c r="Z113" s="248"/>
      <c r="AA113" s="298"/>
      <c r="AB113" s="299"/>
      <c r="AC113" s="569"/>
      <c r="AD113" s="185"/>
      <c r="AE113" s="210"/>
      <c r="AF113" s="210"/>
      <c r="AG113" s="179"/>
      <c r="AH113" s="187"/>
    </row>
    <row r="114" spans="1:34" ht="20.25" customHeight="1">
      <c r="A114" s="18"/>
      <c r="B114" s="21"/>
      <c r="C114" s="21"/>
      <c r="D114" s="21" t="s">
        <v>22</v>
      </c>
      <c r="E114" s="18"/>
      <c r="F114" s="18"/>
      <c r="G114" s="18"/>
      <c r="H114" s="18"/>
      <c r="I114" s="18"/>
      <c r="J114" s="248">
        <v>0</v>
      </c>
      <c r="K114" s="178">
        <v>0</v>
      </c>
      <c r="L114" s="249">
        <v>0</v>
      </c>
      <c r="M114" s="512"/>
      <c r="N114" s="218"/>
      <c r="O114" s="186"/>
      <c r="P114" s="187"/>
      <c r="Q114" s="477"/>
      <c r="R114" s="248"/>
      <c r="S114" s="298"/>
      <c r="T114" s="299"/>
      <c r="U114" s="527"/>
      <c r="V114" s="218"/>
      <c r="W114" s="186"/>
      <c r="X114" s="187"/>
      <c r="Y114" s="550"/>
      <c r="Z114" s="248"/>
      <c r="AA114" s="298"/>
      <c r="AB114" s="299"/>
      <c r="AC114" s="569"/>
      <c r="AD114" s="185">
        <f t="shared" si="20"/>
        <v>0</v>
      </c>
      <c r="AE114" s="210">
        <f t="shared" si="20"/>
        <v>0</v>
      </c>
      <c r="AF114" s="210">
        <f t="shared" si="20"/>
        <v>0</v>
      </c>
      <c r="AG114" s="179"/>
      <c r="AH114" s="187">
        <f t="shared" si="21"/>
        <v>0</v>
      </c>
    </row>
    <row r="115" spans="1:34" ht="20.25" customHeight="1">
      <c r="A115" s="18"/>
      <c r="B115" s="21"/>
      <c r="C115" s="21"/>
      <c r="D115" s="123" t="s">
        <v>23</v>
      </c>
      <c r="E115" s="18"/>
      <c r="F115" s="18"/>
      <c r="G115" s="18"/>
      <c r="H115" s="18"/>
      <c r="I115" s="18"/>
      <c r="J115" s="248">
        <v>0</v>
      </c>
      <c r="K115" s="178">
        <v>0</v>
      </c>
      <c r="L115" s="249">
        <v>0</v>
      </c>
      <c r="M115" s="512"/>
      <c r="N115" s="218"/>
      <c r="O115" s="186"/>
      <c r="P115" s="187"/>
      <c r="Q115" s="477"/>
      <c r="R115" s="248"/>
      <c r="S115" s="298"/>
      <c r="T115" s="299"/>
      <c r="U115" s="527"/>
      <c r="V115" s="218"/>
      <c r="W115" s="186"/>
      <c r="X115" s="187"/>
      <c r="Y115" s="550"/>
      <c r="Z115" s="248"/>
      <c r="AA115" s="298"/>
      <c r="AB115" s="299"/>
      <c r="AC115" s="569"/>
      <c r="AD115" s="185">
        <f t="shared" si="20"/>
        <v>0</v>
      </c>
      <c r="AE115" s="210">
        <f t="shared" si="20"/>
        <v>0</v>
      </c>
      <c r="AF115" s="210">
        <f t="shared" si="20"/>
        <v>0</v>
      </c>
      <c r="AG115" s="179"/>
      <c r="AH115" s="187">
        <f t="shared" si="21"/>
        <v>0</v>
      </c>
    </row>
    <row r="116" spans="1:34" ht="20.25" customHeight="1">
      <c r="A116" s="18"/>
      <c r="B116" s="18"/>
      <c r="C116" s="18"/>
      <c r="D116" s="123" t="s">
        <v>24</v>
      </c>
      <c r="E116" s="86"/>
      <c r="J116" s="248">
        <v>0</v>
      </c>
      <c r="K116" s="178">
        <v>0</v>
      </c>
      <c r="L116" s="249">
        <v>0</v>
      </c>
      <c r="M116" s="512"/>
      <c r="N116" s="218"/>
      <c r="O116" s="186"/>
      <c r="P116" s="187"/>
      <c r="Q116" s="477"/>
      <c r="R116" s="248"/>
      <c r="S116" s="298"/>
      <c r="T116" s="299"/>
      <c r="U116" s="527"/>
      <c r="V116" s="218"/>
      <c r="W116" s="186"/>
      <c r="X116" s="187"/>
      <c r="Y116" s="550"/>
      <c r="Z116" s="248"/>
      <c r="AA116" s="298"/>
      <c r="AB116" s="299"/>
      <c r="AC116" s="569"/>
      <c r="AD116" s="185">
        <f t="shared" si="20"/>
        <v>0</v>
      </c>
      <c r="AE116" s="210">
        <f t="shared" si="20"/>
        <v>0</v>
      </c>
      <c r="AF116" s="210">
        <f t="shared" si="20"/>
        <v>0</v>
      </c>
      <c r="AG116" s="179"/>
      <c r="AH116" s="187">
        <f>SUM(AD116:AF116)</f>
        <v>0</v>
      </c>
    </row>
    <row r="117" spans="1:34" ht="20.25" customHeight="1">
      <c r="A117" s="18"/>
      <c r="B117" s="18"/>
      <c r="C117" s="18"/>
      <c r="D117" s="123" t="s">
        <v>267</v>
      </c>
      <c r="E117" s="86"/>
      <c r="J117" s="248">
        <v>0</v>
      </c>
      <c r="K117" s="178">
        <v>0</v>
      </c>
      <c r="L117" s="249">
        <v>0</v>
      </c>
      <c r="M117" s="512"/>
      <c r="N117" s="218"/>
      <c r="O117" s="186"/>
      <c r="P117" s="187"/>
      <c r="Q117" s="477"/>
      <c r="R117" s="248"/>
      <c r="S117" s="298"/>
      <c r="T117" s="299"/>
      <c r="U117" s="527"/>
      <c r="V117" s="218"/>
      <c r="W117" s="186"/>
      <c r="X117" s="187"/>
      <c r="Y117" s="550"/>
      <c r="Z117" s="248"/>
      <c r="AA117" s="298"/>
      <c r="AB117" s="299"/>
      <c r="AC117" s="569"/>
      <c r="AD117" s="185">
        <f t="shared" si="20"/>
        <v>0</v>
      </c>
      <c r="AE117" s="210">
        <f t="shared" si="20"/>
        <v>0</v>
      </c>
      <c r="AF117" s="210">
        <f t="shared" si="20"/>
        <v>0</v>
      </c>
      <c r="AG117" s="179"/>
      <c r="AH117" s="187">
        <f>SUM(AD117:AF117)</f>
        <v>0</v>
      </c>
    </row>
    <row r="118" spans="1:34" ht="20.25" customHeight="1">
      <c r="A118" s="18"/>
      <c r="B118" s="18"/>
      <c r="C118" s="18"/>
      <c r="D118" s="2" t="s">
        <v>204</v>
      </c>
      <c r="E118" s="86"/>
      <c r="J118" s="248">
        <v>0</v>
      </c>
      <c r="K118" s="178">
        <v>0</v>
      </c>
      <c r="L118" s="249">
        <v>0</v>
      </c>
      <c r="M118" s="515"/>
      <c r="N118" s="218"/>
      <c r="O118" s="186"/>
      <c r="P118" s="187"/>
      <c r="Q118" s="477"/>
      <c r="R118" s="248"/>
      <c r="S118" s="298"/>
      <c r="T118" s="299"/>
      <c r="U118" s="527"/>
      <c r="V118" s="218"/>
      <c r="W118" s="186"/>
      <c r="X118" s="187"/>
      <c r="Y118" s="550"/>
      <c r="Z118" s="248"/>
      <c r="AA118" s="298"/>
      <c r="AB118" s="299"/>
      <c r="AC118" s="569"/>
      <c r="AD118" s="185">
        <f>SUM(J118 + N118+R118+ V118+Z118)</f>
        <v>0</v>
      </c>
      <c r="AE118" s="210">
        <f>SUM(K118 + O118+S118+ W118+AA118)</f>
        <v>0</v>
      </c>
      <c r="AF118" s="210">
        <f>SUM(L118 + P118+T118+ X118+AB118)</f>
        <v>0</v>
      </c>
      <c r="AG118" s="179"/>
      <c r="AH118" s="187">
        <f t="shared" si="21"/>
        <v>0</v>
      </c>
    </row>
    <row r="119" spans="1:34" ht="20.25" customHeight="1">
      <c r="A119" s="18"/>
      <c r="B119" s="18"/>
      <c r="C119" s="18"/>
      <c r="D119" s="2" t="s">
        <v>203</v>
      </c>
      <c r="E119" s="86"/>
      <c r="J119" s="248">
        <v>0</v>
      </c>
      <c r="K119" s="178">
        <v>0</v>
      </c>
      <c r="L119" s="249">
        <v>0</v>
      </c>
      <c r="M119" s="516"/>
      <c r="N119" s="218"/>
      <c r="O119" s="186"/>
      <c r="P119" s="187"/>
      <c r="Q119" s="477"/>
      <c r="R119" s="248"/>
      <c r="S119" s="298"/>
      <c r="T119" s="299"/>
      <c r="U119" s="527"/>
      <c r="V119" s="218"/>
      <c r="W119" s="186"/>
      <c r="X119" s="187"/>
      <c r="Y119" s="550"/>
      <c r="Z119" s="248"/>
      <c r="AA119" s="298"/>
      <c r="AB119" s="299"/>
      <c r="AC119" s="569"/>
      <c r="AD119" s="185">
        <f t="shared" ref="AD119:AF130" si="22">SUM(J119 + N119+R119+ V119+Z119)</f>
        <v>0</v>
      </c>
      <c r="AE119" s="210">
        <f t="shared" si="22"/>
        <v>0</v>
      </c>
      <c r="AF119" s="210">
        <f t="shared" si="22"/>
        <v>0</v>
      </c>
      <c r="AG119" s="179"/>
      <c r="AH119" s="187">
        <f t="shared" si="21"/>
        <v>0</v>
      </c>
    </row>
    <row r="120" spans="1:34" ht="20.25" customHeight="1">
      <c r="A120" s="18"/>
      <c r="B120" s="18"/>
      <c r="C120" s="18"/>
      <c r="D120" s="123" t="s">
        <v>256</v>
      </c>
      <c r="E120" s="18"/>
      <c r="F120" s="18"/>
      <c r="G120" s="18"/>
      <c r="H120" s="18"/>
      <c r="J120" s="248">
        <v>0</v>
      </c>
      <c r="K120" s="178">
        <v>0</v>
      </c>
      <c r="L120" s="249">
        <v>0</v>
      </c>
      <c r="M120" s="516"/>
      <c r="N120" s="218"/>
      <c r="O120" s="186"/>
      <c r="P120" s="187"/>
      <c r="Q120" s="477"/>
      <c r="R120" s="248"/>
      <c r="S120" s="298"/>
      <c r="T120" s="299"/>
      <c r="U120" s="527"/>
      <c r="V120" s="218"/>
      <c r="W120" s="186"/>
      <c r="X120" s="187"/>
      <c r="Y120" s="550"/>
      <c r="Z120" s="248"/>
      <c r="AA120" s="298"/>
      <c r="AB120" s="299"/>
      <c r="AC120" s="569"/>
      <c r="AD120" s="185">
        <f t="shared" si="22"/>
        <v>0</v>
      </c>
      <c r="AE120" s="210">
        <f t="shared" si="22"/>
        <v>0</v>
      </c>
      <c r="AF120" s="210">
        <f t="shared" si="22"/>
        <v>0</v>
      </c>
      <c r="AG120" s="179"/>
      <c r="AH120" s="187">
        <f t="shared" si="21"/>
        <v>0</v>
      </c>
    </row>
    <row r="121" spans="1:34" ht="20.25" customHeight="1">
      <c r="A121" s="18"/>
      <c r="B121" s="18"/>
      <c r="C121" s="18"/>
      <c r="D121" s="734" t="s">
        <v>332</v>
      </c>
      <c r="E121" s="86"/>
      <c r="J121" s="248">
        <v>0</v>
      </c>
      <c r="K121" s="178">
        <v>0</v>
      </c>
      <c r="L121" s="249">
        <v>0</v>
      </c>
      <c r="M121" s="516"/>
      <c r="N121" s="218"/>
      <c r="O121" s="186"/>
      <c r="P121" s="187"/>
      <c r="Q121" s="477"/>
      <c r="R121" s="248"/>
      <c r="S121" s="298"/>
      <c r="T121" s="299"/>
      <c r="U121" s="527"/>
      <c r="V121" s="218"/>
      <c r="W121" s="186"/>
      <c r="X121" s="187"/>
      <c r="Y121" s="550"/>
      <c r="Z121" s="248"/>
      <c r="AA121" s="298"/>
      <c r="AB121" s="299"/>
      <c r="AC121" s="569"/>
      <c r="AD121" s="185">
        <f t="shared" si="22"/>
        <v>0</v>
      </c>
      <c r="AE121" s="210">
        <f t="shared" si="22"/>
        <v>0</v>
      </c>
      <c r="AF121" s="210">
        <f t="shared" si="22"/>
        <v>0</v>
      </c>
      <c r="AG121" s="179"/>
      <c r="AH121" s="187">
        <f t="shared" si="21"/>
        <v>0</v>
      </c>
    </row>
    <row r="122" spans="1:34" ht="20.25" customHeight="1">
      <c r="A122" s="18"/>
      <c r="B122" s="18"/>
      <c r="C122" s="18"/>
      <c r="D122" s="123" t="s">
        <v>238</v>
      </c>
      <c r="E122" s="18"/>
      <c r="F122" s="18"/>
      <c r="G122" s="18"/>
      <c r="H122" s="18"/>
      <c r="I122" s="18"/>
      <c r="J122" s="248">
        <v>0</v>
      </c>
      <c r="K122" s="178">
        <v>0</v>
      </c>
      <c r="L122" s="249">
        <v>0</v>
      </c>
      <c r="M122" s="516"/>
      <c r="N122" s="218"/>
      <c r="O122" s="186"/>
      <c r="P122" s="187"/>
      <c r="Q122" s="477"/>
      <c r="R122" s="248"/>
      <c r="S122" s="298"/>
      <c r="T122" s="299"/>
      <c r="U122" s="527"/>
      <c r="V122" s="218"/>
      <c r="W122" s="186"/>
      <c r="X122" s="187"/>
      <c r="Y122" s="550"/>
      <c r="Z122" s="248"/>
      <c r="AA122" s="298"/>
      <c r="AB122" s="299"/>
      <c r="AC122" s="569"/>
      <c r="AD122" s="185">
        <f t="shared" si="22"/>
        <v>0</v>
      </c>
      <c r="AE122" s="210">
        <f t="shared" si="22"/>
        <v>0</v>
      </c>
      <c r="AF122" s="210">
        <f t="shared" si="22"/>
        <v>0</v>
      </c>
      <c r="AG122" s="179"/>
      <c r="AH122" s="187">
        <f t="shared" si="21"/>
        <v>0</v>
      </c>
    </row>
    <row r="123" spans="1:34" ht="20.25" customHeight="1">
      <c r="A123" s="18"/>
      <c r="B123" s="18"/>
      <c r="C123" s="18"/>
      <c r="D123" s="123" t="s">
        <v>238</v>
      </c>
      <c r="E123" s="18"/>
      <c r="F123" s="18"/>
      <c r="G123" s="18"/>
      <c r="H123" s="18"/>
      <c r="I123" s="18"/>
      <c r="J123" s="295">
        <v>0</v>
      </c>
      <c r="K123" s="406">
        <v>0</v>
      </c>
      <c r="L123" s="263">
        <v>0</v>
      </c>
      <c r="M123" s="516"/>
      <c r="N123" s="219"/>
      <c r="O123" s="328"/>
      <c r="P123" s="329"/>
      <c r="Q123" s="481"/>
      <c r="R123" s="500"/>
      <c r="S123" s="428"/>
      <c r="T123" s="301"/>
      <c r="U123" s="527"/>
      <c r="V123" s="424"/>
      <c r="W123" s="345"/>
      <c r="X123" s="329"/>
      <c r="Y123" s="550"/>
      <c r="Z123" s="426"/>
      <c r="AA123" s="428"/>
      <c r="AB123" s="301"/>
      <c r="AC123" s="569"/>
      <c r="AD123" s="343">
        <f t="shared" si="22"/>
        <v>0</v>
      </c>
      <c r="AE123" s="461">
        <f t="shared" si="22"/>
        <v>0</v>
      </c>
      <c r="AF123" s="344">
        <f t="shared" si="22"/>
        <v>0</v>
      </c>
      <c r="AG123" s="345"/>
      <c r="AH123" s="329">
        <f t="shared" si="21"/>
        <v>0</v>
      </c>
    </row>
    <row r="124" spans="1:34" s="31" customFormat="1" ht="20.25" customHeight="1">
      <c r="A124" s="29"/>
      <c r="B124" s="374" t="s">
        <v>152</v>
      </c>
      <c r="C124" s="373"/>
      <c r="D124" s="372"/>
      <c r="E124" s="154"/>
      <c r="F124" s="154"/>
      <c r="G124" s="373" t="s">
        <v>247</v>
      </c>
      <c r="H124" s="154"/>
      <c r="I124" s="154"/>
      <c r="J124" s="795">
        <f>SUM(J114:J123)</f>
        <v>0</v>
      </c>
      <c r="K124" s="796">
        <f>SUM(K114:K123)</f>
        <v>0</v>
      </c>
      <c r="L124" s="797">
        <f>SUM(L114:L123)</f>
        <v>0</v>
      </c>
      <c r="M124" s="516"/>
      <c r="N124" s="349"/>
      <c r="O124" s="375"/>
      <c r="P124" s="352"/>
      <c r="Q124" s="477"/>
      <c r="R124" s="492"/>
      <c r="S124" s="493"/>
      <c r="T124" s="494"/>
      <c r="U124" s="529"/>
      <c r="V124" s="349"/>
      <c r="W124" s="375"/>
      <c r="X124" s="352"/>
      <c r="Y124" s="551"/>
      <c r="Z124" s="492"/>
      <c r="AA124" s="493"/>
      <c r="AB124" s="494"/>
      <c r="AC124" s="573"/>
      <c r="AD124" s="798">
        <f t="shared" si="22"/>
        <v>0</v>
      </c>
      <c r="AE124" s="799">
        <f t="shared" si="22"/>
        <v>0</v>
      </c>
      <c r="AF124" s="799">
        <f t="shared" si="22"/>
        <v>0</v>
      </c>
      <c r="AG124" s="800"/>
      <c r="AH124" s="801">
        <f t="shared" si="21"/>
        <v>0</v>
      </c>
    </row>
    <row r="125" spans="1:34" ht="20.25" customHeight="1">
      <c r="A125" s="18"/>
      <c r="B125" s="18"/>
      <c r="C125" s="18"/>
      <c r="D125" s="21" t="s">
        <v>129</v>
      </c>
      <c r="E125" s="85" t="s">
        <v>148</v>
      </c>
      <c r="F125" s="3"/>
      <c r="J125" s="248">
        <f>J154</f>
        <v>0</v>
      </c>
      <c r="K125" s="266">
        <v>0</v>
      </c>
      <c r="L125" s="249">
        <v>0</v>
      </c>
      <c r="M125" s="516">
        <f>IF((J125)&lt;25001,(J125),(25000))</f>
        <v>0</v>
      </c>
      <c r="N125" s="218"/>
      <c r="O125" s="179"/>
      <c r="P125" s="203"/>
      <c r="Q125" s="481">
        <f>IF((J125+N125)&lt;25001,(N125),(25000-M125))</f>
        <v>0</v>
      </c>
      <c r="R125" s="248"/>
      <c r="S125" s="180"/>
      <c r="T125" s="292"/>
      <c r="U125" s="532">
        <f>IF((J125+N125+R125)&lt;25001,(R125),(25000-M125-Q125))</f>
        <v>0</v>
      </c>
      <c r="V125" s="218"/>
      <c r="W125" s="179"/>
      <c r="X125" s="203"/>
      <c r="Y125" s="582">
        <f>IF((J125+N125+R125+V125)&lt;25001,(V125),(25000-(M125+Q125+U125)))</f>
        <v>0</v>
      </c>
      <c r="Z125" s="248"/>
      <c r="AA125" s="180"/>
      <c r="AB125" s="292"/>
      <c r="AC125" s="583">
        <f>IF((J125+N125+R125+V125+Z125)&lt;25001,(Z125),(25000-(M125+Q125+U125+Y125)))</f>
        <v>0</v>
      </c>
      <c r="AD125" s="349">
        <f t="shared" si="22"/>
        <v>0</v>
      </c>
      <c r="AE125" s="350">
        <f t="shared" si="22"/>
        <v>0</v>
      </c>
      <c r="AF125" s="350">
        <f t="shared" si="22"/>
        <v>0</v>
      </c>
      <c r="AG125" s="351"/>
      <c r="AH125" s="352">
        <f t="shared" si="21"/>
        <v>0</v>
      </c>
    </row>
    <row r="126" spans="1:34" ht="20.25" customHeight="1">
      <c r="A126" s="18"/>
      <c r="B126" s="18"/>
      <c r="C126" s="487" t="s">
        <v>276</v>
      </c>
      <c r="D126" s="488"/>
      <c r="E126" s="85" t="s">
        <v>149</v>
      </c>
      <c r="J126" s="248">
        <f>J158</f>
        <v>0</v>
      </c>
      <c r="K126" s="266">
        <v>0</v>
      </c>
      <c r="L126" s="249">
        <v>0</v>
      </c>
      <c r="M126" s="516">
        <f>IF((J126)&lt;25001,(J126),(25000))</f>
        <v>0</v>
      </c>
      <c r="N126" s="218"/>
      <c r="O126" s="330"/>
      <c r="P126" s="331"/>
      <c r="Q126" s="481">
        <f>IF((J126+N126)&lt;25001,(N126),(25000-M126))</f>
        <v>0</v>
      </c>
      <c r="R126" s="248"/>
      <c r="S126" s="269"/>
      <c r="T126" s="303"/>
      <c r="U126" s="532">
        <f>IF((J126+N126+R126)&lt;25001,(R126),(25000-M126-Q126))</f>
        <v>0</v>
      </c>
      <c r="V126" s="218"/>
      <c r="W126" s="330"/>
      <c r="X126" s="331"/>
      <c r="Y126" s="582">
        <f>IF((J126+N126+R126+V126)&lt;25001,(V126),(25000-(M126+Q126+U126)))</f>
        <v>0</v>
      </c>
      <c r="Z126" s="248"/>
      <c r="AA126" s="302"/>
      <c r="AB126" s="303"/>
      <c r="AC126" s="583">
        <f>IF((J126+N126+R126+V126+Z126)&lt;25001,(Z126),(25000-(M126+Q126+U126+Y126)))</f>
        <v>0</v>
      </c>
      <c r="AD126" s="349">
        <f t="shared" si="22"/>
        <v>0</v>
      </c>
      <c r="AE126" s="350">
        <f t="shared" si="22"/>
        <v>0</v>
      </c>
      <c r="AF126" s="350">
        <f t="shared" si="22"/>
        <v>0</v>
      </c>
      <c r="AG126" s="351"/>
      <c r="AH126" s="352">
        <f t="shared" si="21"/>
        <v>0</v>
      </c>
    </row>
    <row r="127" spans="1:34" ht="20.25" customHeight="1">
      <c r="A127" s="18"/>
      <c r="B127" s="18"/>
      <c r="C127" s="18"/>
      <c r="D127" s="21"/>
      <c r="E127" s="3" t="s">
        <v>150</v>
      </c>
      <c r="J127" s="248">
        <f>J162</f>
        <v>0</v>
      </c>
      <c r="K127" s="266">
        <v>0</v>
      </c>
      <c r="L127" s="249">
        <v>0</v>
      </c>
      <c r="M127" s="516">
        <f>IF((J127)&lt;25001,(J127),(25000))</f>
        <v>0</v>
      </c>
      <c r="N127" s="218"/>
      <c r="O127" s="324"/>
      <c r="P127" s="325"/>
      <c r="Q127" s="481">
        <f>IF((J127+N127)&lt;25001,(N127),(25000-M127))</f>
        <v>0</v>
      </c>
      <c r="R127" s="248"/>
      <c r="S127" s="293"/>
      <c r="T127" s="294"/>
      <c r="U127" s="532">
        <f>IF((J127+N127+R127)&lt;25001,(R127),(25000-M127-Q127))</f>
        <v>0</v>
      </c>
      <c r="V127" s="218"/>
      <c r="W127" s="324"/>
      <c r="X127" s="325"/>
      <c r="Y127" s="582">
        <f>IF((J127+N127+R127+V127)&lt;25001,(V127),(25000-(M127+Q127+U127)))</f>
        <v>0</v>
      </c>
      <c r="Z127" s="248"/>
      <c r="AA127" s="293"/>
      <c r="AB127" s="294"/>
      <c r="AC127" s="583">
        <f>IF((J127+N127+R127+V127+Z127)&lt;25001,(Z127),(25000-(M127+Q127+U127+Y127)))</f>
        <v>0</v>
      </c>
      <c r="AD127" s="349">
        <f t="shared" si="22"/>
        <v>0</v>
      </c>
      <c r="AE127" s="350">
        <f t="shared" si="22"/>
        <v>0</v>
      </c>
      <c r="AF127" s="350">
        <f t="shared" si="22"/>
        <v>0</v>
      </c>
      <c r="AG127" s="351"/>
      <c r="AH127" s="352">
        <f t="shared" si="21"/>
        <v>0</v>
      </c>
    </row>
    <row r="128" spans="1:34" ht="20.25" customHeight="1">
      <c r="A128" s="18"/>
      <c r="B128" s="18"/>
      <c r="C128" s="18"/>
      <c r="D128" s="21"/>
      <c r="E128" s="3" t="s">
        <v>211</v>
      </c>
      <c r="J128" s="248">
        <f>J166</f>
        <v>0</v>
      </c>
      <c r="K128" s="266">
        <v>0</v>
      </c>
      <c r="L128" s="249">
        <v>0</v>
      </c>
      <c r="M128" s="516">
        <f>IF((J128)&lt;25001,(J128),(25000))</f>
        <v>0</v>
      </c>
      <c r="N128" s="218"/>
      <c r="O128" s="330"/>
      <c r="P128" s="331"/>
      <c r="Q128" s="481">
        <f>IF((J128+N128)&lt;25001,(N128),(25000-M128))</f>
        <v>0</v>
      </c>
      <c r="R128" s="248"/>
      <c r="S128" s="465"/>
      <c r="T128" s="303"/>
      <c r="U128" s="532">
        <f>IF((J128+N128+R128)&lt;25001,(R128),(25000-M128-Q128))</f>
        <v>0</v>
      </c>
      <c r="V128" s="218"/>
      <c r="W128" s="330"/>
      <c r="X128" s="331"/>
      <c r="Y128" s="582">
        <f>IF((J128+N128+R128+V128)&lt;25001,(V128),(25000-(M128+Q128+U128)))</f>
        <v>0</v>
      </c>
      <c r="Z128" s="248"/>
      <c r="AA128" s="302"/>
      <c r="AB128" s="303"/>
      <c r="AC128" s="583">
        <f>IF((J128+N128+R128+V128+Z128)&lt;25001,(Z128),(25000-(M128+Q128+U128+Y128)))</f>
        <v>0</v>
      </c>
      <c r="AD128" s="349">
        <f t="shared" si="22"/>
        <v>0</v>
      </c>
      <c r="AE128" s="350">
        <f t="shared" si="22"/>
        <v>0</v>
      </c>
      <c r="AF128" s="350">
        <f t="shared" si="22"/>
        <v>0</v>
      </c>
      <c r="AG128" s="351"/>
      <c r="AH128" s="352">
        <f t="shared" si="21"/>
        <v>0</v>
      </c>
    </row>
    <row r="129" spans="1:35" ht="20.25" customHeight="1" thickBot="1">
      <c r="A129" s="18"/>
      <c r="B129" s="18"/>
      <c r="C129" s="18"/>
      <c r="D129" s="20"/>
      <c r="E129" s="3" t="s">
        <v>212</v>
      </c>
      <c r="J129" s="295">
        <f>J170</f>
        <v>0</v>
      </c>
      <c r="K129" s="495">
        <v>0</v>
      </c>
      <c r="L129" s="263">
        <v>0</v>
      </c>
      <c r="M129" s="878">
        <f>IF((J129)&lt;25001,(J129),(25000))</f>
        <v>0</v>
      </c>
      <c r="N129" s="219"/>
      <c r="O129" s="496"/>
      <c r="P129" s="497"/>
      <c r="Q129" s="481">
        <f>IF((J129+N129)&lt;25001,(N129),(25000-M129))</f>
        <v>0</v>
      </c>
      <c r="R129" s="295"/>
      <c r="S129" s="498"/>
      <c r="T129" s="499"/>
      <c r="U129" s="532">
        <f>IF((J129+N129+R129)&lt;25001,(R129),(25000-M129-Q129))</f>
        <v>0</v>
      </c>
      <c r="V129" s="219"/>
      <c r="W129" s="496"/>
      <c r="X129" s="497"/>
      <c r="Y129" s="582">
        <f>IF((J129+N129+R129+V129)&lt;25001,(V129),(25000-(M129+Q129+U129)))</f>
        <v>0</v>
      </c>
      <c r="Z129" s="295"/>
      <c r="AA129" s="498"/>
      <c r="AB129" s="499"/>
      <c r="AC129" s="583">
        <f>IF((J129+N129+R129+V129+Z129)&lt;25001,(Z129),(25000-(M129+Q129+U129+Y129)))</f>
        <v>0</v>
      </c>
      <c r="AD129" s="501">
        <f t="shared" si="22"/>
        <v>0</v>
      </c>
      <c r="AE129" s="502">
        <f t="shared" si="22"/>
        <v>0</v>
      </c>
      <c r="AF129" s="502">
        <f t="shared" si="22"/>
        <v>0</v>
      </c>
      <c r="AG129" s="503"/>
      <c r="AH129" s="463">
        <f t="shared" si="21"/>
        <v>0</v>
      </c>
    </row>
    <row r="130" spans="1:35" s="31" customFormat="1" ht="20.25" customHeight="1">
      <c r="A130" s="469"/>
      <c r="B130" s="371"/>
      <c r="C130" s="162"/>
      <c r="D130" s="371" t="s">
        <v>268</v>
      </c>
      <c r="E130" s="373"/>
      <c r="F130" s="373"/>
      <c r="G130" s="373"/>
      <c r="H130" s="154"/>
      <c r="I130" s="154"/>
      <c r="J130" s="256">
        <f>SUM(J124:J129)</f>
        <v>0</v>
      </c>
      <c r="K130" s="257">
        <f>SUM(K124:K129)</f>
        <v>0</v>
      </c>
      <c r="L130" s="258">
        <f>SUM(L124:L129)</f>
        <v>0</v>
      </c>
      <c r="M130" s="517"/>
      <c r="N130" s="349"/>
      <c r="O130" s="375"/>
      <c r="P130" s="352"/>
      <c r="Q130" s="475"/>
      <c r="R130" s="256"/>
      <c r="S130" s="257"/>
      <c r="T130" s="258"/>
      <c r="U130" s="525"/>
      <c r="V130" s="349"/>
      <c r="W130" s="375"/>
      <c r="X130" s="352"/>
      <c r="Y130" s="546"/>
      <c r="Z130" s="256"/>
      <c r="AA130" s="257"/>
      <c r="AB130" s="258"/>
      <c r="AC130" s="560"/>
      <c r="AD130" s="349">
        <f t="shared" si="22"/>
        <v>0</v>
      </c>
      <c r="AE130" s="350">
        <f t="shared" si="22"/>
        <v>0</v>
      </c>
      <c r="AF130" s="350">
        <f t="shared" si="22"/>
        <v>0</v>
      </c>
      <c r="AG130" s="351"/>
      <c r="AH130" s="352">
        <f t="shared" si="21"/>
        <v>0</v>
      </c>
    </row>
    <row r="131" spans="1:35" ht="20.25" customHeight="1">
      <c r="A131" s="18"/>
      <c r="B131" s="62"/>
      <c r="D131" s="5" t="s">
        <v>130</v>
      </c>
      <c r="E131" s="29"/>
      <c r="F131" s="29"/>
      <c r="G131" s="29"/>
      <c r="H131" s="29"/>
      <c r="I131" s="29"/>
      <c r="J131" s="268"/>
      <c r="K131" s="208"/>
      <c r="L131" s="249"/>
      <c r="M131" s="517"/>
      <c r="N131" s="349"/>
      <c r="O131" s="375"/>
      <c r="P131" s="352"/>
      <c r="Q131" s="475"/>
      <c r="R131" s="256"/>
      <c r="S131" s="257"/>
      <c r="T131" s="258"/>
      <c r="U131" s="525"/>
      <c r="V131" s="349"/>
      <c r="W131" s="375"/>
      <c r="X131" s="352"/>
      <c r="Y131" s="546"/>
      <c r="Z131" s="256"/>
      <c r="AA131" s="257"/>
      <c r="AB131" s="258"/>
      <c r="AC131" s="560"/>
      <c r="AD131" s="349"/>
      <c r="AE131" s="350"/>
      <c r="AF131" s="350"/>
      <c r="AG131" s="351"/>
      <c r="AH131" s="352"/>
    </row>
    <row r="132" spans="1:35" ht="20.25" customHeight="1">
      <c r="A132" s="18"/>
      <c r="B132" s="29"/>
      <c r="C132" s="29"/>
      <c r="E132" s="750" t="s">
        <v>74</v>
      </c>
      <c r="F132" s="174"/>
      <c r="G132" s="175"/>
      <c r="H132" s="175"/>
      <c r="I132" s="175"/>
      <c r="J132" s="812">
        <f>(J134-J83-J97-J98-J111-J121-J122-J123-J125-J126-J127-J128-J129+M137)</f>
        <v>0</v>
      </c>
      <c r="K132" s="813">
        <f>(K134-K83-K97-K98-K111-K120-K121-K122-K123-K125-K126-K127-K128-K129)</f>
        <v>0</v>
      </c>
      <c r="L132" s="814">
        <f>(L134-L83-L97-L98-L111-L120-L121-L122-L123-L125-L126-L127-L128-L129)</f>
        <v>0</v>
      </c>
      <c r="M132" s="755"/>
      <c r="N132" s="756"/>
      <c r="O132" s="757"/>
      <c r="P132" s="758"/>
      <c r="Q132" s="759"/>
      <c r="R132" s="752"/>
      <c r="S132" s="753"/>
      <c r="T132" s="754"/>
      <c r="U132" s="760"/>
      <c r="V132" s="756"/>
      <c r="W132" s="757"/>
      <c r="X132" s="758"/>
      <c r="Y132" s="761"/>
      <c r="Z132" s="752"/>
      <c r="AA132" s="753"/>
      <c r="AB132" s="754"/>
      <c r="AC132" s="762"/>
      <c r="AD132" s="815">
        <f>SUM(J132 + N132+R132+ V132+Z132)</f>
        <v>0</v>
      </c>
      <c r="AE132" s="816">
        <f>SUM(K132 + O132+S132+ W132+AA132)</f>
        <v>0</v>
      </c>
      <c r="AF132" s="816">
        <f>SUM(L132 + P132+T132+ X132+AB132)</f>
        <v>0</v>
      </c>
      <c r="AG132" s="817"/>
      <c r="AH132" s="818">
        <f>SUM(AD132:AF132)</f>
        <v>0</v>
      </c>
      <c r="AI132" s="749"/>
    </row>
    <row r="133" spans="1:35" ht="20.25" customHeight="1">
      <c r="A133" s="18"/>
      <c r="B133" s="29"/>
      <c r="C133" s="29"/>
      <c r="D133" s="29"/>
      <c r="E133" s="771"/>
      <c r="F133" s="155"/>
      <c r="G133" s="157"/>
      <c r="H133" s="157"/>
      <c r="I133" s="157"/>
      <c r="J133" s="752"/>
      <c r="K133" s="753"/>
      <c r="L133" s="754"/>
      <c r="M133" s="755"/>
      <c r="N133" s="763"/>
      <c r="O133" s="767"/>
      <c r="P133" s="766"/>
      <c r="Q133" s="759"/>
      <c r="R133" s="768"/>
      <c r="S133" s="769"/>
      <c r="T133" s="770"/>
      <c r="U133" s="760"/>
      <c r="V133" s="763"/>
      <c r="W133" s="767"/>
      <c r="X133" s="766"/>
      <c r="Y133" s="761"/>
      <c r="Z133" s="768"/>
      <c r="AA133" s="769"/>
      <c r="AB133" s="770"/>
      <c r="AC133" s="762"/>
      <c r="AD133" s="819"/>
      <c r="AE133" s="820"/>
      <c r="AF133" s="820"/>
      <c r="AG133" s="821"/>
      <c r="AH133" s="822"/>
    </row>
    <row r="134" spans="1:35" ht="20.25" customHeight="1">
      <c r="A134" s="18"/>
      <c r="B134" s="29"/>
      <c r="C134" s="29"/>
      <c r="D134" s="29"/>
      <c r="E134" s="751" t="s">
        <v>78</v>
      </c>
      <c r="F134" s="176"/>
      <c r="G134" s="174"/>
      <c r="H134" s="175"/>
      <c r="I134" s="175"/>
      <c r="J134" s="812">
        <f>SUM(J92+J99+J104+J111+J130)</f>
        <v>0</v>
      </c>
      <c r="K134" s="813">
        <f>SUM(K92+K99+K104+K111+K130)</f>
        <v>0</v>
      </c>
      <c r="L134" s="814">
        <f>SUM(L92+L99+L104+L111+L130)</f>
        <v>0</v>
      </c>
      <c r="M134" s="755"/>
      <c r="N134" s="756"/>
      <c r="O134" s="757"/>
      <c r="P134" s="758"/>
      <c r="Q134" s="759"/>
      <c r="R134" s="752"/>
      <c r="S134" s="753"/>
      <c r="T134" s="754"/>
      <c r="U134" s="760"/>
      <c r="V134" s="756"/>
      <c r="W134" s="757"/>
      <c r="X134" s="758"/>
      <c r="Y134" s="761"/>
      <c r="Z134" s="752"/>
      <c r="AA134" s="753"/>
      <c r="AB134" s="754"/>
      <c r="AC134" s="762"/>
      <c r="AD134" s="815">
        <f>SUM(J134 + N134+R134+ V134+Z134)</f>
        <v>0</v>
      </c>
      <c r="AE134" s="816">
        <f>SUM(K134 + O134+S134+ W134+AA134)</f>
        <v>0</v>
      </c>
      <c r="AF134" s="816">
        <f>SUM(L134 + P134+T134+ X134+AB134)</f>
        <v>0</v>
      </c>
      <c r="AG134" s="817"/>
      <c r="AH134" s="818">
        <f>SUM(AD134:AF134)</f>
        <v>0</v>
      </c>
    </row>
    <row r="135" spans="1:35" ht="20.25" customHeight="1">
      <c r="A135" s="18"/>
      <c r="B135" s="29"/>
      <c r="C135" s="29"/>
      <c r="D135" s="29"/>
      <c r="E135" s="18"/>
      <c r="F135" s="91"/>
      <c r="G135" s="26"/>
      <c r="H135" s="26"/>
      <c r="I135" s="26"/>
      <c r="J135" s="270"/>
      <c r="K135" s="271"/>
      <c r="L135" s="272"/>
      <c r="M135" s="517"/>
      <c r="N135" s="349"/>
      <c r="O135" s="375"/>
      <c r="P135" s="352"/>
      <c r="Q135" s="475"/>
      <c r="R135" s="256"/>
      <c r="S135" s="257"/>
      <c r="T135" s="258"/>
      <c r="U135" s="525"/>
      <c r="V135" s="349"/>
      <c r="W135" s="375"/>
      <c r="X135" s="352"/>
      <c r="Y135" s="546"/>
      <c r="Z135" s="256"/>
      <c r="AA135" s="257"/>
      <c r="AB135" s="258"/>
      <c r="AC135" s="560"/>
      <c r="AD135" s="349"/>
      <c r="AE135" s="350"/>
      <c r="AF135" s="350"/>
      <c r="AG135" s="351"/>
      <c r="AH135" s="352"/>
    </row>
    <row r="136" spans="1:35" ht="20.25" customHeight="1">
      <c r="A136" s="18"/>
      <c r="B136" s="35" t="s">
        <v>77</v>
      </c>
      <c r="C136" s="18"/>
      <c r="D136" s="18"/>
      <c r="J136" s="248"/>
      <c r="K136" s="178"/>
      <c r="L136" s="262"/>
      <c r="M136" s="517"/>
      <c r="N136" s="349"/>
      <c r="O136" s="375"/>
      <c r="P136" s="352"/>
      <c r="Q136" s="475"/>
      <c r="R136" s="256"/>
      <c r="S136" s="257"/>
      <c r="T136" s="258"/>
      <c r="U136" s="525"/>
      <c r="V136" s="349"/>
      <c r="W136" s="375"/>
      <c r="X136" s="352"/>
      <c r="Y136" s="546"/>
      <c r="Z136" s="256"/>
      <c r="AA136" s="257"/>
      <c r="AB136" s="258"/>
      <c r="AC136" s="560"/>
      <c r="AD136" s="349"/>
      <c r="AE136" s="350"/>
      <c r="AF136" s="350"/>
      <c r="AG136" s="351"/>
      <c r="AH136" s="352"/>
    </row>
    <row r="137" spans="1:35" ht="20.25" customHeight="1">
      <c r="A137" s="18"/>
      <c r="B137" s="35"/>
      <c r="C137" s="18"/>
      <c r="D137" s="18"/>
      <c r="E137" s="5" t="s">
        <v>153</v>
      </c>
      <c r="G137" s="5" t="s">
        <v>154</v>
      </c>
      <c r="J137" s="614">
        <f>L9</f>
        <v>0.52</v>
      </c>
      <c r="K137" s="615"/>
      <c r="L137" s="599">
        <f>L9</f>
        <v>0.52</v>
      </c>
      <c r="M137" s="517">
        <f>SUM(M125:M129)</f>
        <v>0</v>
      </c>
      <c r="N137" s="586"/>
      <c r="O137" s="601"/>
      <c r="P137" s="602"/>
      <c r="Q137" s="475">
        <f>SUM(Q125:Q129)</f>
        <v>0</v>
      </c>
      <c r="R137" s="181"/>
      <c r="S137" s="450"/>
      <c r="T137" s="182"/>
      <c r="U137" s="525">
        <f>SUM(U125:U129)</f>
        <v>0</v>
      </c>
      <c r="V137" s="183"/>
      <c r="W137" s="449"/>
      <c r="X137" s="184"/>
      <c r="Y137" s="546">
        <f>SUM(Y125:Y129)</f>
        <v>0</v>
      </c>
      <c r="Z137" s="181"/>
      <c r="AA137" s="450"/>
      <c r="AB137" s="182"/>
      <c r="AC137" s="560">
        <f>SUM(AC125:AC129)</f>
        <v>0</v>
      </c>
      <c r="AD137" s="185"/>
      <c r="AE137" s="210"/>
      <c r="AF137" s="210"/>
      <c r="AG137" s="179"/>
      <c r="AH137" s="187"/>
    </row>
    <row r="138" spans="1:35" ht="20.25" customHeight="1">
      <c r="A138" s="18"/>
      <c r="B138" s="29" t="s">
        <v>155</v>
      </c>
      <c r="C138" s="18"/>
      <c r="D138" s="20"/>
      <c r="E138" s="32">
        <v>0</v>
      </c>
      <c r="F138" s="31"/>
      <c r="G138" s="5" t="s">
        <v>151</v>
      </c>
      <c r="H138" s="30"/>
      <c r="I138" s="30"/>
      <c r="J138" s="273">
        <f>$E$138*J132</f>
        <v>0</v>
      </c>
      <c r="K138" s="274"/>
      <c r="L138" s="249"/>
      <c r="M138" s="510"/>
      <c r="N138" s="185"/>
      <c r="O138" s="186"/>
      <c r="P138" s="187"/>
      <c r="Q138" s="477"/>
      <c r="R138" s="304"/>
      <c r="S138" s="298"/>
      <c r="T138" s="299"/>
      <c r="U138" s="527"/>
      <c r="V138" s="185"/>
      <c r="W138" s="186"/>
      <c r="X138" s="187"/>
      <c r="Y138" s="543"/>
      <c r="Z138" s="304"/>
      <c r="AA138" s="298"/>
      <c r="AB138" s="299"/>
      <c r="AC138" s="560"/>
      <c r="AD138" s="185">
        <f>SUM(J138 + N138+R138+ V138+Z138)</f>
        <v>0</v>
      </c>
      <c r="AE138" s="210"/>
      <c r="AF138" s="210">
        <f>SUM(L138 + P138+T138+ X138+AB138)</f>
        <v>0</v>
      </c>
      <c r="AG138" s="179"/>
      <c r="AH138" s="187">
        <f t="shared" ref="AH138:AH145" si="23">SUM(AD138:AF138)</f>
        <v>0</v>
      </c>
    </row>
    <row r="139" spans="1:35" s="66" customFormat="1" ht="20.25" customHeight="1">
      <c r="A139" s="108"/>
      <c r="B139" s="117"/>
      <c r="C139" s="2"/>
      <c r="D139" s="230" t="s">
        <v>140</v>
      </c>
      <c r="E139" s="460" t="str">
        <f>CONCATENATE(TEXT($L$9, "0.00%")," - ",TEXT($X$9, "0.00%"))</f>
        <v>52.00% - 53.00%</v>
      </c>
      <c r="F139" s="234"/>
      <c r="G139" s="460" t="str">
        <f>CONCATENATE(TEXT($L$9, "0.00%")," - ",TEXT($X$9, "0.00%"))</f>
        <v>52.00% - 53.00%</v>
      </c>
      <c r="H139" s="239"/>
      <c r="I139" s="239"/>
      <c r="J139" s="275">
        <f>IF($E$138=0,(L9*(J132-M137)),0)</f>
        <v>0</v>
      </c>
      <c r="K139" s="313"/>
      <c r="L139" s="240">
        <f>L132*L9</f>
        <v>0</v>
      </c>
      <c r="M139" s="518"/>
      <c r="N139" s="580"/>
      <c r="O139" s="237"/>
      <c r="P139" s="238"/>
      <c r="Q139" s="482"/>
      <c r="R139" s="275"/>
      <c r="S139" s="451"/>
      <c r="T139" s="240"/>
      <c r="U139" s="531"/>
      <c r="V139" s="580"/>
      <c r="W139" s="189"/>
      <c r="X139" s="238"/>
      <c r="Y139" s="552"/>
      <c r="Z139" s="275"/>
      <c r="AA139" s="451"/>
      <c r="AB139" s="240"/>
      <c r="AC139" s="574"/>
      <c r="AD139" s="185">
        <f>SUM(J139 + N139+R139+ V139+Z139)</f>
        <v>0</v>
      </c>
      <c r="AE139" s="210"/>
      <c r="AF139" s="210">
        <f>SUM(L139 + P139+T139+ X139+AB139)</f>
        <v>0</v>
      </c>
      <c r="AG139" s="179"/>
      <c r="AH139" s="187">
        <f>SUM(AD139:AF139)</f>
        <v>0</v>
      </c>
    </row>
    <row r="140" spans="1:35" s="66" customFormat="1" ht="20.25" customHeight="1">
      <c r="A140" s="108"/>
      <c r="B140" s="29" t="s">
        <v>132</v>
      </c>
      <c r="C140" s="2"/>
      <c r="D140" s="230"/>
      <c r="E140" s="231"/>
      <c r="F140" s="118"/>
      <c r="H140" s="119"/>
      <c r="I140" s="119"/>
      <c r="J140" s="276"/>
      <c r="K140" s="277"/>
      <c r="L140" s="278">
        <f>IF($E$138=0,(0),IF((L9*J132)-J138&gt;0,(L9*J132)-J138,0))</f>
        <v>0</v>
      </c>
      <c r="M140" s="519"/>
      <c r="N140" s="188"/>
      <c r="O140" s="189"/>
      <c r="P140" s="191"/>
      <c r="Q140" s="483"/>
      <c r="R140" s="306"/>
      <c r="S140" s="307"/>
      <c r="T140" s="308"/>
      <c r="U140" s="532"/>
      <c r="V140" s="188"/>
      <c r="W140" s="189"/>
      <c r="X140" s="191"/>
      <c r="Y140" s="553"/>
      <c r="Z140" s="306"/>
      <c r="AA140" s="307"/>
      <c r="AB140" s="308"/>
      <c r="AC140" s="575"/>
      <c r="AD140" s="188"/>
      <c r="AE140" s="453"/>
      <c r="AF140" s="353">
        <f>SUM(L140)</f>
        <v>0</v>
      </c>
      <c r="AG140" s="354"/>
      <c r="AH140" s="609">
        <f t="shared" si="23"/>
        <v>0</v>
      </c>
    </row>
    <row r="141" spans="1:35" s="66" customFormat="1" ht="20.25" customHeight="1">
      <c r="A141" s="108"/>
      <c r="B141" s="29"/>
      <c r="C141" s="2"/>
      <c r="D141" s="230" t="s">
        <v>72</v>
      </c>
      <c r="E141" s="231" t="str">
        <f>$E$139</f>
        <v>52.00% - 53.00%</v>
      </c>
      <c r="F141" s="118"/>
      <c r="H141" s="119"/>
      <c r="I141" s="119"/>
      <c r="J141" s="276">
        <f>IF($E$138=0,( L9*M125),(0))</f>
        <v>0</v>
      </c>
      <c r="K141" s="277"/>
      <c r="L141" s="279"/>
      <c r="M141" s="519"/>
      <c r="N141" s="120"/>
      <c r="O141" s="189"/>
      <c r="P141" s="190"/>
      <c r="Q141" s="483"/>
      <c r="R141" s="276"/>
      <c r="S141" s="307"/>
      <c r="T141" s="309"/>
      <c r="U141" s="532"/>
      <c r="V141" s="120"/>
      <c r="W141" s="189"/>
      <c r="X141" s="190"/>
      <c r="Y141" s="553"/>
      <c r="Z141" s="306"/>
      <c r="AA141" s="307"/>
      <c r="AB141" s="309"/>
      <c r="AC141" s="575"/>
      <c r="AD141" s="185">
        <f t="shared" ref="AD141:AD146" si="24">SUM(J141 + N141+R141+ V141+Z141)</f>
        <v>0</v>
      </c>
      <c r="AE141" s="453"/>
      <c r="AF141" s="353"/>
      <c r="AG141" s="354"/>
      <c r="AH141" s="609">
        <f t="shared" si="23"/>
        <v>0</v>
      </c>
    </row>
    <row r="142" spans="1:35" s="66" customFormat="1" ht="20.25" customHeight="1">
      <c r="A142" s="108"/>
      <c r="B142" s="29"/>
      <c r="C142" s="2"/>
      <c r="D142" s="230" t="s">
        <v>73</v>
      </c>
      <c r="E142" s="231" t="str">
        <f>$E$139</f>
        <v>52.00% - 53.00%</v>
      </c>
      <c r="F142" s="118"/>
      <c r="H142" s="119"/>
      <c r="I142" s="119"/>
      <c r="J142" s="276">
        <f>IF($E$138=0,(L9*M126),(0))</f>
        <v>0</v>
      </c>
      <c r="K142" s="277"/>
      <c r="L142" s="279"/>
      <c r="M142" s="519"/>
      <c r="N142" s="120"/>
      <c r="O142" s="189"/>
      <c r="P142" s="190"/>
      <c r="Q142" s="483"/>
      <c r="R142" s="276"/>
      <c r="S142" s="307"/>
      <c r="T142" s="309"/>
      <c r="U142" s="532"/>
      <c r="V142" s="120"/>
      <c r="W142" s="189"/>
      <c r="X142" s="190"/>
      <c r="Y142" s="553"/>
      <c r="Z142" s="306"/>
      <c r="AA142" s="307"/>
      <c r="AB142" s="309"/>
      <c r="AC142" s="575"/>
      <c r="AD142" s="185">
        <f t="shared" si="24"/>
        <v>0</v>
      </c>
      <c r="AE142" s="453"/>
      <c r="AF142" s="353"/>
      <c r="AG142" s="354"/>
      <c r="AH142" s="609">
        <f t="shared" si="23"/>
        <v>0</v>
      </c>
    </row>
    <row r="143" spans="1:35" s="66" customFormat="1" ht="20.25" customHeight="1">
      <c r="A143" s="108"/>
      <c r="B143" s="29"/>
      <c r="C143" s="2"/>
      <c r="D143" s="230" t="s">
        <v>131</v>
      </c>
      <c r="E143" s="231" t="str">
        <f>$E$139</f>
        <v>52.00% - 53.00%</v>
      </c>
      <c r="F143" s="118"/>
      <c r="H143" s="119"/>
      <c r="I143" s="119"/>
      <c r="J143" s="276">
        <f>IF($E$138=0,( L9*M127),(0))</f>
        <v>0</v>
      </c>
      <c r="K143" s="277"/>
      <c r="L143" s="279"/>
      <c r="M143" s="519"/>
      <c r="N143" s="120"/>
      <c r="O143" s="189"/>
      <c r="P143" s="190"/>
      <c r="Q143" s="483"/>
      <c r="R143" s="276"/>
      <c r="S143" s="307"/>
      <c r="T143" s="309"/>
      <c r="U143" s="532"/>
      <c r="V143" s="120"/>
      <c r="W143" s="189"/>
      <c r="X143" s="190"/>
      <c r="Y143" s="553"/>
      <c r="Z143" s="306"/>
      <c r="AA143" s="307"/>
      <c r="AB143" s="309"/>
      <c r="AC143" s="575"/>
      <c r="AD143" s="185">
        <f t="shared" si="24"/>
        <v>0</v>
      </c>
      <c r="AE143" s="453"/>
      <c r="AF143" s="353"/>
      <c r="AG143" s="354"/>
      <c r="AH143" s="609">
        <f t="shared" si="23"/>
        <v>0</v>
      </c>
    </row>
    <row r="144" spans="1:35" s="66" customFormat="1" ht="20.25" customHeight="1">
      <c r="A144" s="108"/>
      <c r="B144" s="29"/>
      <c r="C144" s="2"/>
      <c r="D144" s="230" t="s">
        <v>131</v>
      </c>
      <c r="E144" s="231" t="str">
        <f>$E$139</f>
        <v>52.00% - 53.00%</v>
      </c>
      <c r="F144" s="118"/>
      <c r="H144" s="119"/>
      <c r="I144" s="119"/>
      <c r="J144" s="276">
        <f>IF($E$138=0,( L9*M128),(0))</f>
        <v>0</v>
      </c>
      <c r="K144" s="277"/>
      <c r="L144" s="279"/>
      <c r="M144" s="519"/>
      <c r="N144" s="120"/>
      <c r="O144" s="189"/>
      <c r="P144" s="190"/>
      <c r="Q144" s="483"/>
      <c r="R144" s="276"/>
      <c r="S144" s="307"/>
      <c r="T144" s="309"/>
      <c r="U144" s="532"/>
      <c r="V144" s="120"/>
      <c r="W144" s="189"/>
      <c r="X144" s="190"/>
      <c r="Y144" s="553"/>
      <c r="Z144" s="306"/>
      <c r="AA144" s="307"/>
      <c r="AB144" s="309"/>
      <c r="AC144" s="575"/>
      <c r="AD144" s="185">
        <f t="shared" si="24"/>
        <v>0</v>
      </c>
      <c r="AE144" s="453"/>
      <c r="AF144" s="353"/>
      <c r="AG144" s="354"/>
      <c r="AH144" s="609">
        <f t="shared" si="23"/>
        <v>0</v>
      </c>
    </row>
    <row r="145" spans="1:34" s="66" customFormat="1" ht="20.25" customHeight="1" thickBot="1">
      <c r="A145" s="108"/>
      <c r="B145" s="29"/>
      <c r="C145" s="2"/>
      <c r="D145" s="230" t="s">
        <v>131</v>
      </c>
      <c r="E145" s="231" t="str">
        <f>$E$139</f>
        <v>52.00% - 53.00%</v>
      </c>
      <c r="F145" s="118"/>
      <c r="H145" s="119"/>
      <c r="I145" s="119"/>
      <c r="J145" s="276">
        <f>IF($E$138=0,( L9*M129),(0))</f>
        <v>0</v>
      </c>
      <c r="K145" s="277"/>
      <c r="L145" s="279"/>
      <c r="M145" s="519"/>
      <c r="N145" s="120"/>
      <c r="O145" s="192"/>
      <c r="P145" s="193"/>
      <c r="Q145" s="483"/>
      <c r="R145" s="310"/>
      <c r="S145" s="311"/>
      <c r="T145" s="312"/>
      <c r="U145" s="532"/>
      <c r="V145" s="121"/>
      <c r="W145" s="194"/>
      <c r="X145" s="195"/>
      <c r="Y145" s="553"/>
      <c r="Z145" s="317"/>
      <c r="AA145" s="311"/>
      <c r="AB145" s="312"/>
      <c r="AC145" s="575"/>
      <c r="AD145" s="462">
        <f t="shared" si="24"/>
        <v>0</v>
      </c>
      <c r="AE145" s="454"/>
      <c r="AF145" s="355"/>
      <c r="AG145" s="356"/>
      <c r="AH145" s="610">
        <f t="shared" si="23"/>
        <v>0</v>
      </c>
    </row>
    <row r="146" spans="1:34" s="31" customFormat="1" ht="20.25" customHeight="1" thickTop="1">
      <c r="A146" s="29"/>
      <c r="B146" s="29"/>
      <c r="C146" s="29"/>
      <c r="D146" s="28"/>
      <c r="E146" s="232" t="s">
        <v>75</v>
      </c>
      <c r="F146" s="233"/>
      <c r="G146" s="234"/>
      <c r="H146" s="235"/>
      <c r="I146" s="235"/>
      <c r="J146" s="823">
        <f>IF($E$138=0, (J139+J140+J141+J142+J143+J144+J145),(J138))</f>
        <v>0</v>
      </c>
      <c r="K146" s="824">
        <f>IF($E$138=0, (K139+K140+K141+K142+K143),(K138))</f>
        <v>0</v>
      </c>
      <c r="L146" s="825">
        <f>SUM(L139:L142)</f>
        <v>0</v>
      </c>
      <c r="M146" s="520"/>
      <c r="N146" s="236"/>
      <c r="O146" s="452"/>
      <c r="P146" s="238"/>
      <c r="Q146" s="484"/>
      <c r="R146" s="305"/>
      <c r="S146" s="446"/>
      <c r="T146" s="466"/>
      <c r="U146" s="533"/>
      <c r="V146" s="223"/>
      <c r="W146" s="452"/>
      <c r="X146" s="238"/>
      <c r="Y146" s="554"/>
      <c r="Z146" s="305"/>
      <c r="AA146" s="446"/>
      <c r="AB146" s="240"/>
      <c r="AC146" s="576"/>
      <c r="AD146" s="223">
        <f t="shared" si="24"/>
        <v>0</v>
      </c>
      <c r="AE146" s="224">
        <f>SUM(K140 + O146+S146+ W146+AA146)</f>
        <v>0</v>
      </c>
      <c r="AF146" s="224">
        <f>SUM(L146 + P146+T146+ X146+AB146)</f>
        <v>0</v>
      </c>
      <c r="AG146" s="357"/>
      <c r="AH146" s="238">
        <f>SUM(AD146:AF146)</f>
        <v>0</v>
      </c>
    </row>
    <row r="147" spans="1:34" ht="20.25" customHeight="1" thickBot="1">
      <c r="A147" s="18"/>
      <c r="B147" s="29"/>
      <c r="C147" s="18"/>
      <c r="D147" s="20"/>
      <c r="E147" s="159"/>
      <c r="F147" s="158"/>
      <c r="G147" s="160"/>
      <c r="H147" s="156"/>
      <c r="I147" s="156"/>
      <c r="J147" s="443"/>
      <c r="K147" s="444"/>
      <c r="L147" s="267"/>
      <c r="M147" s="512"/>
      <c r="N147" s="196"/>
      <c r="O147" s="197"/>
      <c r="P147" s="198"/>
      <c r="Q147" s="485"/>
      <c r="R147" s="304"/>
      <c r="S147" s="298"/>
      <c r="T147" s="299"/>
      <c r="U147" s="534"/>
      <c r="V147" s="185"/>
      <c r="W147" s="186"/>
      <c r="X147" s="187"/>
      <c r="Y147" s="546"/>
      <c r="Z147" s="304"/>
      <c r="AA147" s="298"/>
      <c r="AB147" s="299"/>
      <c r="AC147" s="560"/>
      <c r="AD147" s="185"/>
      <c r="AE147" s="210"/>
      <c r="AF147" s="210"/>
      <c r="AG147" s="179"/>
      <c r="AH147" s="187"/>
    </row>
    <row r="148" spans="1:34" ht="20.25" customHeight="1" thickTop="1" thickBot="1">
      <c r="A148" s="18"/>
      <c r="B148" s="62"/>
      <c r="C148" s="18"/>
      <c r="D148" s="36"/>
      <c r="E148" s="381" t="s">
        <v>76</v>
      </c>
      <c r="F148" s="391"/>
      <c r="G148" s="177"/>
      <c r="H148" s="177"/>
      <c r="I148" s="177"/>
      <c r="J148" s="440">
        <f>SUM(J134+J146)</f>
        <v>0</v>
      </c>
      <c r="K148" s="441">
        <f>SUM(K134+K146)</f>
        <v>0</v>
      </c>
      <c r="L148" s="442">
        <f>SUM(L134+L146)</f>
        <v>0</v>
      </c>
      <c r="M148" s="521"/>
      <c r="N148" s="382"/>
      <c r="O148" s="383"/>
      <c r="P148" s="384"/>
      <c r="Q148" s="486"/>
      <c r="R148" s="385"/>
      <c r="S148" s="386"/>
      <c r="T148" s="467"/>
      <c r="U148" s="535"/>
      <c r="V148" s="388"/>
      <c r="W148" s="389"/>
      <c r="X148" s="390"/>
      <c r="Y148" s="555"/>
      <c r="Z148" s="385"/>
      <c r="AA148" s="386"/>
      <c r="AB148" s="387"/>
      <c r="AC148" s="577"/>
      <c r="AD148" s="457">
        <f>SUM(J148 + N148+R148+ V148+Z148)</f>
        <v>0</v>
      </c>
      <c r="AE148" s="457">
        <f>SUM(K148 + O148+S148+ W148+AA148)</f>
        <v>0</v>
      </c>
      <c r="AF148" s="899">
        <f>SUM(AF134+L139+L140)</f>
        <v>0</v>
      </c>
      <c r="AG148" s="464"/>
      <c r="AH148" s="459">
        <f>SUM(AD148:AF148)</f>
        <v>0</v>
      </c>
    </row>
    <row r="149" spans="1:34" ht="20.25" customHeight="1" thickTop="1" thickBot="1">
      <c r="A149" s="18"/>
      <c r="B149" s="29"/>
      <c r="C149" s="18"/>
      <c r="D149" s="18"/>
      <c r="E149" s="18"/>
      <c r="F149" s="18"/>
      <c r="G149" s="18"/>
      <c r="H149" s="18"/>
      <c r="I149" s="18"/>
      <c r="J149" s="282"/>
      <c r="K149" s="283"/>
      <c r="L149" s="284"/>
      <c r="M149" s="879"/>
      <c r="N149" s="199"/>
      <c r="O149" s="200"/>
      <c r="P149" s="201"/>
      <c r="Q149" s="473"/>
      <c r="R149" s="314"/>
      <c r="S149" s="315"/>
      <c r="T149" s="316"/>
      <c r="U149" s="523"/>
      <c r="V149" s="199"/>
      <c r="W149" s="200"/>
      <c r="X149" s="201"/>
      <c r="Y149" s="538"/>
      <c r="Z149" s="314"/>
      <c r="AA149" s="315"/>
      <c r="AB149" s="316"/>
      <c r="AC149" s="557"/>
      <c r="AD149" s="196"/>
      <c r="AE149" s="197"/>
      <c r="AF149" s="197"/>
      <c r="AG149" s="200"/>
      <c r="AH149" s="198"/>
    </row>
    <row r="150" spans="1:34" ht="20.25" customHeight="1">
      <c r="M150" s="19"/>
      <c r="O150" s="18"/>
      <c r="S150" s="18"/>
      <c r="W150" s="18"/>
      <c r="AA150" s="18"/>
      <c r="AD150" s="57"/>
      <c r="AF150" s="57"/>
      <c r="AH150" s="57"/>
    </row>
    <row r="151" spans="1:34" ht="20.25" customHeight="1">
      <c r="A151" s="917" t="s">
        <v>274</v>
      </c>
      <c r="B151" s="917"/>
      <c r="C151" s="917"/>
      <c r="D151" s="917"/>
      <c r="E151" s="917"/>
      <c r="F151" s="917"/>
      <c r="G151" s="917"/>
      <c r="H151" s="917"/>
      <c r="I151" s="917"/>
      <c r="J151" s="917"/>
      <c r="K151" s="917"/>
      <c r="L151" s="917"/>
      <c r="M151" s="917"/>
      <c r="N151" s="917"/>
      <c r="O151" s="917"/>
      <c r="P151" s="917"/>
      <c r="Q151" s="917"/>
      <c r="R151" s="917"/>
      <c r="S151" s="917"/>
      <c r="T151" s="917"/>
      <c r="U151" s="917"/>
      <c r="V151" s="917"/>
      <c r="W151" s="917"/>
      <c r="X151" s="917"/>
      <c r="Y151" s="917"/>
      <c r="Z151" s="917"/>
      <c r="AA151" s="917"/>
      <c r="AB151" s="917"/>
      <c r="AC151" s="917"/>
      <c r="AD151" s="917"/>
      <c r="AE151" s="917"/>
      <c r="AF151" s="917"/>
      <c r="AG151" s="917"/>
      <c r="AH151" s="917"/>
    </row>
    <row r="152" spans="1:34" s="3" customFormat="1" ht="20.25" customHeight="1">
      <c r="C152" s="3" t="s">
        <v>269</v>
      </c>
      <c r="D152" s="6"/>
      <c r="E152" s="3" t="s">
        <v>194</v>
      </c>
      <c r="J152" s="489">
        <v>0</v>
      </c>
      <c r="M152" s="100"/>
      <c r="N152" s="489">
        <v>0</v>
      </c>
      <c r="Q152" s="100"/>
      <c r="R152" s="489">
        <v>0</v>
      </c>
      <c r="U152" s="100"/>
      <c r="V152" s="489"/>
      <c r="Y152" s="100"/>
      <c r="Z152" s="489"/>
      <c r="AC152" s="100"/>
      <c r="AD152" s="491">
        <f>SUM(J152+N152+ R152+V152+Z152)</f>
        <v>0</v>
      </c>
    </row>
    <row r="153" spans="1:34" s="3" customFormat="1" ht="20.25" customHeight="1">
      <c r="D153" s="102"/>
      <c r="E153" s="3" t="s">
        <v>195</v>
      </c>
      <c r="F153" s="445"/>
      <c r="G153" s="102"/>
      <c r="J153" s="489">
        <v>0</v>
      </c>
      <c r="M153" s="100"/>
      <c r="N153" s="489">
        <v>0</v>
      </c>
      <c r="Q153" s="100"/>
      <c r="R153" s="489">
        <f>R152*$F$153</f>
        <v>0</v>
      </c>
      <c r="U153" s="100"/>
      <c r="V153" s="489"/>
      <c r="Y153" s="100"/>
      <c r="Z153" s="489"/>
      <c r="AC153" s="100"/>
      <c r="AD153" s="491">
        <f>SUM(J153+N153+ R153+V153+Z153)</f>
        <v>0</v>
      </c>
    </row>
    <row r="154" spans="1:34" s="3" customFormat="1" ht="20.25" customHeight="1">
      <c r="D154" s="102"/>
      <c r="E154" s="3" t="s">
        <v>196</v>
      </c>
      <c r="F154" s="34"/>
      <c r="J154" s="489">
        <f>SUM(J152:J153)</f>
        <v>0</v>
      </c>
      <c r="M154" s="100"/>
      <c r="N154" s="489">
        <f>SUM(N152:N153)</f>
        <v>0</v>
      </c>
      <c r="Q154" s="100"/>
      <c r="R154" s="489">
        <f>SUM(R152:R153)</f>
        <v>0</v>
      </c>
      <c r="U154" s="100"/>
      <c r="V154" s="489"/>
      <c r="Y154" s="100"/>
      <c r="Z154" s="489"/>
      <c r="AC154" s="100"/>
      <c r="AD154" s="491">
        <f>SUM(J154+N154+ R154+V154+Z154)</f>
        <v>0</v>
      </c>
    </row>
    <row r="155" spans="1:34" s="3" customFormat="1" ht="20.25" customHeight="1">
      <c r="A155" s="107" t="s">
        <v>205</v>
      </c>
      <c r="J155" s="489"/>
      <c r="M155" s="100"/>
      <c r="N155" s="489"/>
      <c r="Q155" s="100"/>
      <c r="R155" s="489"/>
      <c r="U155" s="100"/>
      <c r="V155" s="489"/>
      <c r="Y155" s="100"/>
      <c r="Z155" s="489"/>
      <c r="AC155" s="100"/>
      <c r="AD155" s="491"/>
    </row>
    <row r="156" spans="1:34" s="3" customFormat="1" ht="20.25" customHeight="1">
      <c r="C156" s="3" t="s">
        <v>270</v>
      </c>
      <c r="E156" s="3" t="s">
        <v>194</v>
      </c>
      <c r="J156" s="489">
        <v>0</v>
      </c>
      <c r="M156" s="100"/>
      <c r="N156" s="489">
        <v>0</v>
      </c>
      <c r="Q156" s="100"/>
      <c r="R156" s="489">
        <v>0</v>
      </c>
      <c r="U156" s="100"/>
      <c r="V156" s="489"/>
      <c r="Y156" s="100"/>
      <c r="Z156" s="489"/>
      <c r="AC156" s="100"/>
      <c r="AD156" s="491">
        <f>SUM(J156+N156+ R156+V156+Z156)</f>
        <v>0</v>
      </c>
    </row>
    <row r="157" spans="1:34" s="3" customFormat="1" ht="20.25" customHeight="1">
      <c r="E157" s="3" t="s">
        <v>195</v>
      </c>
      <c r="F157" s="445"/>
      <c r="G157" s="102"/>
      <c r="J157" s="489">
        <v>0</v>
      </c>
      <c r="M157" s="100"/>
      <c r="N157" s="489">
        <v>0</v>
      </c>
      <c r="Q157" s="100"/>
      <c r="R157" s="489">
        <f>R156*$F$157</f>
        <v>0</v>
      </c>
      <c r="U157" s="100"/>
      <c r="V157" s="489"/>
      <c r="Y157" s="100"/>
      <c r="Z157" s="489"/>
      <c r="AC157" s="100"/>
      <c r="AD157" s="491">
        <f>SUM(J157+N157+ R157+V157+Z157)</f>
        <v>0</v>
      </c>
    </row>
    <row r="158" spans="1:34" s="3" customFormat="1" ht="20.25" customHeight="1">
      <c r="E158" s="3" t="s">
        <v>196</v>
      </c>
      <c r="F158" s="34"/>
      <c r="J158" s="489">
        <f>SUM(J156:J157)</f>
        <v>0</v>
      </c>
      <c r="M158" s="100"/>
      <c r="N158" s="489">
        <f>SUM(N156:N157)</f>
        <v>0</v>
      </c>
      <c r="Q158" s="100"/>
      <c r="R158" s="489">
        <f>SUM(R156:R157)</f>
        <v>0</v>
      </c>
      <c r="U158" s="100"/>
      <c r="V158" s="489"/>
      <c r="Y158" s="100"/>
      <c r="Z158" s="489"/>
      <c r="AC158" s="100"/>
      <c r="AD158" s="491">
        <f>SUM(J158+N158+ R158+V158+Z158)</f>
        <v>0</v>
      </c>
    </row>
    <row r="159" spans="1:34" s="3" customFormat="1" ht="20.25" customHeight="1">
      <c r="J159" s="489"/>
      <c r="M159" s="100"/>
      <c r="N159" s="489"/>
      <c r="Q159" s="100"/>
      <c r="R159" s="489"/>
      <c r="U159" s="100"/>
      <c r="V159" s="489"/>
      <c r="Y159" s="100"/>
      <c r="Z159" s="489"/>
      <c r="AC159" s="100"/>
      <c r="AD159" s="491"/>
    </row>
    <row r="160" spans="1:34" s="3" customFormat="1" ht="20.25" customHeight="1">
      <c r="C160" s="3" t="s">
        <v>271</v>
      </c>
      <c r="E160" s="3" t="s">
        <v>194</v>
      </c>
      <c r="J160" s="489">
        <v>0</v>
      </c>
      <c r="M160" s="100"/>
      <c r="N160" s="489">
        <v>0</v>
      </c>
      <c r="Q160" s="100"/>
      <c r="R160" s="489">
        <v>0</v>
      </c>
      <c r="U160" s="100"/>
      <c r="V160" s="489"/>
      <c r="Y160" s="100"/>
      <c r="Z160" s="489"/>
      <c r="AC160" s="100"/>
      <c r="AD160" s="491">
        <f>SUM(J160+N160+ R160+V160+Z160)</f>
        <v>0</v>
      </c>
    </row>
    <row r="161" spans="1:34" s="3" customFormat="1" ht="20.25" customHeight="1">
      <c r="E161" s="3" t="s">
        <v>195</v>
      </c>
      <c r="F161" s="445"/>
      <c r="G161" s="102"/>
      <c r="J161" s="489">
        <v>0</v>
      </c>
      <c r="M161" s="100"/>
      <c r="N161" s="489">
        <v>0</v>
      </c>
      <c r="Q161" s="100"/>
      <c r="R161" s="489">
        <f>R160*$F$161</f>
        <v>0</v>
      </c>
      <c r="U161" s="100"/>
      <c r="V161" s="489"/>
      <c r="Y161" s="100"/>
      <c r="Z161" s="489"/>
      <c r="AC161" s="100"/>
      <c r="AD161" s="491">
        <f>SUM(J161+N161+ R161+V161+Z161)</f>
        <v>0</v>
      </c>
    </row>
    <row r="162" spans="1:34" s="3" customFormat="1" ht="20.25" customHeight="1">
      <c r="E162" s="3" t="s">
        <v>196</v>
      </c>
      <c r="F162" s="34"/>
      <c r="J162" s="489">
        <f>SUM(J160:J161)</f>
        <v>0</v>
      </c>
      <c r="M162" s="100"/>
      <c r="N162" s="489">
        <f>SUM(N160:N161)</f>
        <v>0</v>
      </c>
      <c r="Q162" s="100"/>
      <c r="R162" s="489">
        <f>SUM(R160:R161)</f>
        <v>0</v>
      </c>
      <c r="U162" s="100"/>
      <c r="V162" s="489"/>
      <c r="Y162" s="100"/>
      <c r="Z162" s="489"/>
      <c r="AC162" s="100"/>
      <c r="AD162" s="491">
        <f>SUM(J162+N162+ R162+V162+Z162)</f>
        <v>0</v>
      </c>
    </row>
    <row r="163" spans="1:34" ht="20.25" customHeight="1">
      <c r="J163" s="490"/>
      <c r="N163" s="490"/>
      <c r="R163" s="490"/>
      <c r="V163" s="490"/>
      <c r="Z163" s="490"/>
      <c r="AD163" s="491"/>
    </row>
    <row r="164" spans="1:34" s="3" customFormat="1" ht="20.25" customHeight="1">
      <c r="C164" s="3" t="s">
        <v>272</v>
      </c>
      <c r="E164" s="3" t="s">
        <v>194</v>
      </c>
      <c r="J164" s="489">
        <v>0</v>
      </c>
      <c r="M164" s="100"/>
      <c r="N164" s="489">
        <v>0</v>
      </c>
      <c r="Q164" s="100"/>
      <c r="R164" s="489">
        <v>0</v>
      </c>
      <c r="U164" s="100"/>
      <c r="V164" s="489"/>
      <c r="Y164" s="100"/>
      <c r="Z164" s="489"/>
      <c r="AC164" s="100"/>
      <c r="AD164" s="491">
        <f>SUM(J164+N164+ R164+V164+Z164)</f>
        <v>0</v>
      </c>
    </row>
    <row r="165" spans="1:34" s="3" customFormat="1" ht="20.25" customHeight="1">
      <c r="E165" s="3" t="s">
        <v>195</v>
      </c>
      <c r="F165" s="445"/>
      <c r="G165" s="102"/>
      <c r="J165" s="489">
        <v>0</v>
      </c>
      <c r="M165" s="100"/>
      <c r="N165" s="489">
        <v>0</v>
      </c>
      <c r="Q165" s="100"/>
      <c r="R165" s="489">
        <f>R164*$F$165</f>
        <v>0</v>
      </c>
      <c r="U165" s="100"/>
      <c r="V165" s="489"/>
      <c r="Y165" s="100"/>
      <c r="Z165" s="489"/>
      <c r="AC165" s="100"/>
      <c r="AD165" s="491">
        <f>SUM(J165+N165+ R165+V165+Z165)</f>
        <v>0</v>
      </c>
    </row>
    <row r="166" spans="1:34" s="3" customFormat="1" ht="20.25" customHeight="1">
      <c r="E166" s="3" t="s">
        <v>196</v>
      </c>
      <c r="F166" s="34"/>
      <c r="J166" s="489">
        <f>SUM(J164:J165)</f>
        <v>0</v>
      </c>
      <c r="M166" s="100"/>
      <c r="N166" s="489">
        <f>SUM(N164:N165)</f>
        <v>0</v>
      </c>
      <c r="Q166" s="100"/>
      <c r="R166" s="489">
        <f>SUM(R164:R165)</f>
        <v>0</v>
      </c>
      <c r="U166" s="100"/>
      <c r="V166" s="489"/>
      <c r="Y166" s="100"/>
      <c r="Z166" s="489"/>
      <c r="AC166" s="100"/>
      <c r="AD166" s="491">
        <f>SUM(J166+N166+ R166+V166+Z166)</f>
        <v>0</v>
      </c>
    </row>
    <row r="167" spans="1:34" s="3" customFormat="1" ht="20.25" customHeight="1">
      <c r="J167" s="489"/>
      <c r="M167" s="100"/>
      <c r="N167" s="489"/>
      <c r="Q167" s="100"/>
      <c r="R167" s="489"/>
      <c r="U167" s="100"/>
      <c r="V167" s="489"/>
      <c r="Y167" s="100"/>
      <c r="Z167" s="489"/>
      <c r="AC167" s="100"/>
      <c r="AD167" s="491"/>
    </row>
    <row r="168" spans="1:34" s="3" customFormat="1" ht="20.25" customHeight="1">
      <c r="C168" s="3" t="s">
        <v>273</v>
      </c>
      <c r="E168" s="3" t="s">
        <v>194</v>
      </c>
      <c r="J168" s="489">
        <v>0</v>
      </c>
      <c r="M168" s="100"/>
      <c r="N168" s="489">
        <v>0</v>
      </c>
      <c r="Q168" s="100"/>
      <c r="R168" s="489">
        <v>0</v>
      </c>
      <c r="U168" s="100"/>
      <c r="V168" s="489"/>
      <c r="Y168" s="100"/>
      <c r="Z168" s="489"/>
      <c r="AC168" s="100"/>
      <c r="AD168" s="491">
        <f>SUM(J168+N168+ R168+V168+Z168)</f>
        <v>0</v>
      </c>
    </row>
    <row r="169" spans="1:34" s="3" customFormat="1" ht="20.25" customHeight="1">
      <c r="E169" s="3" t="s">
        <v>195</v>
      </c>
      <c r="F169" s="445"/>
      <c r="G169" s="102"/>
      <c r="J169" s="489">
        <v>0</v>
      </c>
      <c r="M169" s="100"/>
      <c r="N169" s="489">
        <v>0</v>
      </c>
      <c r="Q169" s="100"/>
      <c r="R169" s="489">
        <f>R168*$F$169</f>
        <v>0</v>
      </c>
      <c r="U169" s="100"/>
      <c r="V169" s="489"/>
      <c r="Y169" s="100"/>
      <c r="Z169" s="489"/>
      <c r="AC169" s="100"/>
      <c r="AD169" s="491">
        <f>SUM(J169+N169+ R169+V169+Z169)</f>
        <v>0</v>
      </c>
    </row>
    <row r="170" spans="1:34" s="3" customFormat="1" ht="20.25" customHeight="1">
      <c r="E170" s="3" t="s">
        <v>196</v>
      </c>
      <c r="F170" s="34"/>
      <c r="J170" s="489">
        <f>SUM(J168:J169)</f>
        <v>0</v>
      </c>
      <c r="M170" s="100"/>
      <c r="N170" s="489">
        <f>SUM(N168:N169)</f>
        <v>0</v>
      </c>
      <c r="Q170" s="100"/>
      <c r="R170" s="489">
        <f>SUM(R168:R169)</f>
        <v>0</v>
      </c>
      <c r="U170" s="100"/>
      <c r="V170" s="489"/>
      <c r="Y170" s="100"/>
      <c r="Z170" s="489"/>
      <c r="AC170" s="100"/>
      <c r="AD170" s="491">
        <f>SUM(J170+N170+ R170+V170+Z170)</f>
        <v>0</v>
      </c>
    </row>
    <row r="171" spans="1:34" ht="20.25" customHeight="1">
      <c r="J171" s="490"/>
      <c r="N171" s="490"/>
      <c r="R171" s="490"/>
      <c r="V171" s="490"/>
      <c r="Z171" s="490"/>
      <c r="AD171" s="491"/>
    </row>
    <row r="172" spans="1:34" s="3" customFormat="1" ht="20.25" customHeight="1">
      <c r="F172" s="34"/>
      <c r="J172" s="489"/>
      <c r="M172" s="100"/>
      <c r="N172" s="489"/>
      <c r="Q172" s="100"/>
      <c r="R172" s="489"/>
      <c r="U172" s="100"/>
      <c r="V172" s="489"/>
      <c r="Y172" s="100"/>
      <c r="Z172" s="489"/>
      <c r="AC172" s="100"/>
      <c r="AD172" s="491"/>
    </row>
    <row r="173" spans="1:34" s="591" customFormat="1" ht="20.25" customHeight="1">
      <c r="A173" s="581"/>
      <c r="B173" s="581"/>
      <c r="C173" s="581"/>
      <c r="D173" s="581"/>
      <c r="E173" s="581" t="s">
        <v>275</v>
      </c>
      <c r="F173" s="581"/>
      <c r="G173" s="581"/>
      <c r="H173" s="581"/>
      <c r="I173" s="581"/>
      <c r="J173" s="590">
        <f>J134-J153-J157-J161-J165-J169</f>
        <v>0</v>
      </c>
      <c r="K173" s="581"/>
      <c r="L173" s="581"/>
      <c r="M173" s="718"/>
      <c r="N173" s="590">
        <f>N134-N153-N157-N161-N165-N169</f>
        <v>0</v>
      </c>
      <c r="O173" s="581"/>
      <c r="P173" s="581"/>
      <c r="Q173" s="718"/>
      <c r="R173" s="590">
        <f>R134-R153-R157-R161-R165-R169</f>
        <v>0</v>
      </c>
      <c r="S173" s="581"/>
      <c r="T173" s="581"/>
      <c r="U173" s="718"/>
      <c r="V173" s="590"/>
      <c r="W173" s="581"/>
      <c r="X173" s="581"/>
      <c r="Y173" s="718"/>
      <c r="Z173" s="590"/>
      <c r="AA173" s="581"/>
      <c r="AB173" s="581"/>
      <c r="AC173" s="718"/>
      <c r="AD173" s="590">
        <f>SUM(J173+N173+ R173+V173+Z173)</f>
        <v>0</v>
      </c>
      <c r="AE173" s="581"/>
      <c r="AF173" s="581"/>
      <c r="AG173" s="581"/>
      <c r="AH173" s="581"/>
    </row>
    <row r="175" spans="1:34" ht="20.25" customHeight="1">
      <c r="I175" s="215"/>
      <c r="J175" s="214"/>
      <c r="K175" s="215"/>
      <c r="L175" s="215"/>
    </row>
  </sheetData>
  <customSheetViews>
    <customSheetView guid="{6AADEB61-0087-472C-8F2F-69B8E3F3705F}" scale="75" showGridLines="0" fitToPage="1" hiddenColumns="1">
      <selection activeCell="G14" sqref="G14"/>
      <pageMargins left="0.5" right="0.3" top="0.8" bottom="0.66700000000000004" header="0.5" footer="0.5"/>
      <pageSetup scale="39" orientation="portrait" r:id="rId1"/>
      <headerFooter alignWithMargins="0">
        <oddHeader>&amp;LInternal Budget Worksheet&amp;RDo NOT Submit to Sponsor</oddHeader>
        <oddFooter>&amp;L&amp;D  &amp;R&amp;F  Last Modified 11/06/06</oddFooter>
      </headerFooter>
    </customSheetView>
  </customSheetViews>
  <mergeCells count="9">
    <mergeCell ref="F3:L3"/>
    <mergeCell ref="F2:N2"/>
    <mergeCell ref="A151:AH151"/>
    <mergeCell ref="G11:G12"/>
    <mergeCell ref="A14:C14"/>
    <mergeCell ref="A18:C18"/>
    <mergeCell ref="A22:C22"/>
    <mergeCell ref="A25:C25"/>
    <mergeCell ref="A28:C28"/>
  </mergeCells>
  <phoneticPr fontId="0" type="noConversion"/>
  <dataValidations count="4">
    <dataValidation type="list" allowBlank="1" showInputMessage="1" showErrorMessage="1" sqref="E9" xr:uid="{00000000-0002-0000-0100-000000000000}">
      <formula1>FiscalYear</formula1>
    </dataValidation>
    <dataValidation type="list" allowBlank="1" showInputMessage="1" showErrorMessage="1" sqref="E8" xr:uid="{00000000-0002-0000-0100-000001000000}">
      <formula1>RateType</formula1>
    </dataValidation>
    <dataValidation type="list" allowBlank="1" showInputMessage="1" showErrorMessage="1" sqref="D14 D18 D22 D25 D28" xr:uid="{00000000-0002-0000-0100-000002000000}">
      <formula1>"9, 10, 11, 12"</formula1>
    </dataValidation>
    <dataValidation type="list" allowBlank="1" showInputMessage="1" showErrorMessage="1" sqref="D4" xr:uid="{00000000-0002-0000-0100-000003000000}">
      <formula1>"Main Campus, Health Science Campus"</formula1>
    </dataValidation>
  </dataValidations>
  <pageMargins left="0.5" right="0.3" top="0.8" bottom="0.66700000000000004" header="0.5" footer="0.5"/>
  <pageSetup scale="40" orientation="portrait" r:id="rId2"/>
  <headerFooter alignWithMargins="0">
    <oddHeader>&amp;LInternal Budget Worksheet&amp;CWorking_Copy_MS_9-27-23&amp;RDo NOT Submit to Sponsor</oddHeader>
    <oddFooter>&amp;L&amp;D  &amp;R&amp;F  Last Modified 11/06/06</oddFooter>
  </headerFooter>
  <ignoredErrors>
    <ignoredError sqref="AE146 AF83 AD70 AF70 AH70 K90" formula="1"/>
    <ignoredError sqref="J7" unlockedFormula="1"/>
  </ignoredErrors>
  <drawing r:id="rId3"/>
  <legacyDrawing r:id="rId4"/>
  <controls>
    <mc:AlternateContent xmlns:mc="http://schemas.openxmlformats.org/markup-compatibility/2006">
      <mc:Choice Requires="x14">
        <control shapeId="23352" r:id="rId5" name="Control 1848">
          <controlPr defaultSize="0" autoPict="0" r:id="rId6">
            <anchor moveWithCells="1">
              <from>
                <xdr:col>10</xdr:col>
                <xdr:colOff>206829</xdr:colOff>
                <xdr:row>331</xdr:row>
                <xdr:rowOff>195943</xdr:rowOff>
              </from>
              <to>
                <xdr:col>10</xdr:col>
                <xdr:colOff>424543</xdr:colOff>
                <xdr:row>332</xdr:row>
                <xdr:rowOff>168729</xdr:rowOff>
              </to>
            </anchor>
          </controlPr>
        </control>
      </mc:Choice>
      <mc:Fallback>
        <control shapeId="23352" r:id="rId5" name="Control 1848"/>
      </mc:Fallback>
    </mc:AlternateContent>
    <mc:AlternateContent xmlns:mc="http://schemas.openxmlformats.org/markup-compatibility/2006">
      <mc:Choice Requires="x14">
        <control shapeId="23351" r:id="rId7" name="Control 1847">
          <controlPr defaultSize="0" autoPict="0" r:id="rId6">
            <anchor moveWithCells="1">
              <from>
                <xdr:col>10</xdr:col>
                <xdr:colOff>206829</xdr:colOff>
                <xdr:row>328</xdr:row>
                <xdr:rowOff>212271</xdr:rowOff>
              </from>
              <to>
                <xdr:col>10</xdr:col>
                <xdr:colOff>424543</xdr:colOff>
                <xdr:row>329</xdr:row>
                <xdr:rowOff>185057</xdr:rowOff>
              </to>
            </anchor>
          </controlPr>
        </control>
      </mc:Choice>
      <mc:Fallback>
        <control shapeId="23351" r:id="rId7" name="Control 1847"/>
      </mc:Fallback>
    </mc:AlternateContent>
    <mc:AlternateContent xmlns:mc="http://schemas.openxmlformats.org/markup-compatibility/2006">
      <mc:Choice Requires="x14">
        <control shapeId="23350" r:id="rId8" name="Control 1846">
          <controlPr defaultSize="0" autoPict="0" r:id="rId6">
            <anchor moveWithCells="1">
              <from>
                <xdr:col>10</xdr:col>
                <xdr:colOff>206829</xdr:colOff>
                <xdr:row>316</xdr:row>
                <xdr:rowOff>239486</xdr:rowOff>
              </from>
              <to>
                <xdr:col>10</xdr:col>
                <xdr:colOff>424543</xdr:colOff>
                <xdr:row>317</xdr:row>
                <xdr:rowOff>212271</xdr:rowOff>
              </to>
            </anchor>
          </controlPr>
        </control>
      </mc:Choice>
      <mc:Fallback>
        <control shapeId="23350" r:id="rId8" name="Control 1846"/>
      </mc:Fallback>
    </mc:AlternateContent>
    <mc:AlternateContent xmlns:mc="http://schemas.openxmlformats.org/markup-compatibility/2006">
      <mc:Choice Requires="x14">
        <control shapeId="23349" r:id="rId9" name="Control 1845">
          <controlPr defaultSize="0" autoPict="0" r:id="rId6">
            <anchor moveWithCells="1">
              <from>
                <xdr:col>10</xdr:col>
                <xdr:colOff>206829</xdr:colOff>
                <xdr:row>313</xdr:row>
                <xdr:rowOff>206829</xdr:rowOff>
              </from>
              <to>
                <xdr:col>10</xdr:col>
                <xdr:colOff>424543</xdr:colOff>
                <xdr:row>314</xdr:row>
                <xdr:rowOff>179614</xdr:rowOff>
              </to>
            </anchor>
          </controlPr>
        </control>
      </mc:Choice>
      <mc:Fallback>
        <control shapeId="23349" r:id="rId9" name="Control 1845"/>
      </mc:Fallback>
    </mc:AlternateContent>
    <mc:AlternateContent xmlns:mc="http://schemas.openxmlformats.org/markup-compatibility/2006">
      <mc:Choice Requires="x14">
        <control shapeId="23348" r:id="rId10" name="Control 1844">
          <controlPr defaultSize="0" autoPict="0" r:id="rId6">
            <anchor moveWithCells="1">
              <from>
                <xdr:col>10</xdr:col>
                <xdr:colOff>206829</xdr:colOff>
                <xdr:row>310</xdr:row>
                <xdr:rowOff>179614</xdr:rowOff>
              </from>
              <to>
                <xdr:col>10</xdr:col>
                <xdr:colOff>424543</xdr:colOff>
                <xdr:row>311</xdr:row>
                <xdr:rowOff>152400</xdr:rowOff>
              </to>
            </anchor>
          </controlPr>
        </control>
      </mc:Choice>
      <mc:Fallback>
        <control shapeId="23348" r:id="rId10" name="Control 184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3">
    <pageSetUpPr fitToPage="1"/>
  </sheetPr>
  <dimension ref="A1:AH173"/>
  <sheetViews>
    <sheetView showGridLines="0" topLeftCell="A18" zoomScale="75" zoomScaleNormal="75" workbookViewId="0">
      <selection activeCell="AD63" sqref="AD63"/>
    </sheetView>
  </sheetViews>
  <sheetFormatPr defaultColWidth="9.5703125" defaultRowHeight="20.25" customHeight="1"/>
  <cols>
    <col min="1" max="2" width="2.5703125" style="5" customWidth="1"/>
    <col min="3" max="3" width="15.7109375" style="5" customWidth="1"/>
    <col min="4" max="4" width="23.5" style="5" customWidth="1"/>
    <col min="5" max="5" width="25.5703125" style="5" customWidth="1"/>
    <col min="6" max="6" width="9.0703125" style="5" customWidth="1"/>
    <col min="7" max="7" width="9.85546875" style="5" customWidth="1"/>
    <col min="8" max="8" width="8.5" style="5" customWidth="1"/>
    <col min="9" max="9" width="1.5703125" style="5" customWidth="1"/>
    <col min="10" max="10" width="10.5703125" style="5" customWidth="1"/>
    <col min="11" max="11" width="8.0703125" style="5" customWidth="1"/>
    <col min="12" max="12" width="10.5703125" style="5" customWidth="1"/>
    <col min="13" max="13" width="9.85546875" style="27" customWidth="1"/>
    <col min="14" max="14" width="10.7109375" style="5" customWidth="1"/>
    <col min="15" max="15" width="8" style="5" customWidth="1"/>
    <col min="16" max="16" width="10.5703125" style="5" customWidth="1"/>
    <col min="17" max="17" width="9.85546875" style="27" customWidth="1"/>
    <col min="18" max="18" width="10.5703125" style="5" hidden="1" customWidth="1"/>
    <col min="19" max="19" width="7.7109375" style="5" hidden="1" customWidth="1"/>
    <col min="20" max="20" width="10.7109375" style="5" hidden="1" customWidth="1"/>
    <col min="21" max="21" width="9.85546875" style="27" hidden="1" customWidth="1"/>
    <col min="22" max="22" width="13.35546875" style="5" hidden="1" customWidth="1"/>
    <col min="23" max="23" width="8.5" style="5" hidden="1" customWidth="1"/>
    <col min="24" max="24" width="10.5703125" style="5" hidden="1" customWidth="1"/>
    <col min="25" max="25" width="9.7109375" style="27" hidden="1" customWidth="1"/>
    <col min="26" max="26" width="10.5703125" style="5" hidden="1" customWidth="1"/>
    <col min="27" max="27" width="7.5703125" style="5" hidden="1" customWidth="1"/>
    <col min="28" max="28" width="10.5703125" style="5" hidden="1" customWidth="1"/>
    <col min="29" max="29" width="9.7109375" style="27" hidden="1" customWidth="1"/>
    <col min="30" max="30" width="11.85546875" style="5" customWidth="1"/>
    <col min="31" max="31" width="9.0703125" style="5" customWidth="1"/>
    <col min="32" max="32" width="12.2109375" style="5" customWidth="1"/>
    <col min="33" max="33" width="0.5" style="5" hidden="1" customWidth="1"/>
    <col min="34" max="34" width="14.5703125" style="5" customWidth="1"/>
    <col min="35" max="16384" width="9.5703125" style="5"/>
  </cols>
  <sheetData>
    <row r="1" spans="1:34" ht="20.25" customHeight="1">
      <c r="A1" s="33"/>
    </row>
    <row r="2" spans="1:34" ht="28.5" customHeight="1">
      <c r="A2" s="18"/>
      <c r="B2" s="53"/>
      <c r="C2" s="26"/>
      <c r="D2" s="84"/>
      <c r="E2" s="83"/>
      <c r="F2" s="916" t="str">
        <f>IF(D4="Main Campus","University of Toledo Main Campus", "University of Toledo Health Science Campus")</f>
        <v>University of Toledo Main Campus</v>
      </c>
      <c r="G2" s="916"/>
      <c r="H2" s="916"/>
      <c r="I2" s="916"/>
      <c r="J2" s="916"/>
      <c r="K2" s="916"/>
      <c r="L2" s="916"/>
      <c r="M2" s="916"/>
      <c r="N2" s="916"/>
      <c r="O2" s="54"/>
      <c r="P2" s="54"/>
      <c r="Q2" s="470"/>
      <c r="R2" s="54"/>
      <c r="S2" s="54"/>
      <c r="T2" s="54"/>
      <c r="AD2" s="55"/>
      <c r="AF2" s="55"/>
      <c r="AH2" s="55"/>
    </row>
    <row r="3" spans="1:34" ht="20.25" customHeight="1" thickBot="1">
      <c r="A3" s="18"/>
      <c r="B3" s="53"/>
      <c r="C3" s="26"/>
      <c r="D3" s="26"/>
      <c r="E3" s="81"/>
      <c r="F3" s="914" t="s">
        <v>260</v>
      </c>
      <c r="G3" s="915"/>
      <c r="H3" s="915"/>
      <c r="I3" s="915"/>
      <c r="J3" s="915"/>
      <c r="K3" s="915"/>
      <c r="L3" s="915"/>
      <c r="M3" s="504"/>
      <c r="N3" s="80"/>
      <c r="O3" s="54"/>
      <c r="P3" s="54"/>
      <c r="Q3" s="471"/>
      <c r="R3" s="54"/>
      <c r="S3" s="54"/>
      <c r="T3" s="54"/>
      <c r="AD3" s="55"/>
      <c r="AF3" s="55"/>
      <c r="AH3" s="55"/>
    </row>
    <row r="4" spans="1:34" ht="20.25" customHeight="1" thickBot="1">
      <c r="A4" s="18"/>
      <c r="B4" s="85" t="s">
        <v>0</v>
      </c>
      <c r="C4" s="392" t="s">
        <v>252</v>
      </c>
      <c r="D4" s="394" t="s">
        <v>278</v>
      </c>
      <c r="E4" s="3"/>
      <c r="J4" s="56" t="s">
        <v>0</v>
      </c>
      <c r="K4" s="18"/>
      <c r="L4" s="18"/>
      <c r="M4" s="19"/>
      <c r="AD4" s="57"/>
      <c r="AF4" s="57"/>
      <c r="AH4" s="57"/>
    </row>
    <row r="5" spans="1:34" ht="20.25" customHeight="1">
      <c r="A5" s="21"/>
      <c r="D5" s="735" t="s">
        <v>1</v>
      </c>
      <c r="E5" s="164" t="s">
        <v>141</v>
      </c>
      <c r="F5" s="142"/>
      <c r="G5" s="86"/>
      <c r="J5" s="33" t="s">
        <v>40</v>
      </c>
      <c r="L5" s="165" t="s">
        <v>42</v>
      </c>
      <c r="M5" s="505"/>
      <c r="AD5" s="57"/>
      <c r="AF5" s="57"/>
      <c r="AH5" s="57"/>
    </row>
    <row r="6" spans="1:34" ht="20.25" customHeight="1">
      <c r="A6" s="21"/>
      <c r="B6" s="33"/>
      <c r="D6" s="217" t="s">
        <v>2</v>
      </c>
      <c r="E6" s="164" t="s">
        <v>43</v>
      </c>
      <c r="F6" s="140"/>
      <c r="H6" s="59"/>
      <c r="I6" s="59"/>
      <c r="J6" s="61" t="s">
        <v>85</v>
      </c>
      <c r="K6" s="86"/>
      <c r="L6" s="165" t="s">
        <v>142</v>
      </c>
      <c r="M6" s="505"/>
      <c r="AD6" s="57"/>
      <c r="AF6" s="57"/>
      <c r="AH6" s="57"/>
    </row>
    <row r="7" spans="1:34" ht="20.25" customHeight="1" thickBot="1">
      <c r="B7" s="33"/>
      <c r="D7" s="735" t="s">
        <v>41</v>
      </c>
      <c r="E7" s="166" t="s">
        <v>143</v>
      </c>
      <c r="F7" s="27" t="s">
        <v>3</v>
      </c>
      <c r="G7" s="166" t="s">
        <v>144</v>
      </c>
      <c r="H7" s="60"/>
      <c r="I7" s="60"/>
      <c r="J7" s="98" t="str">
        <f>IF(L7 = 0,"  ","Special Rate")</f>
        <v xml:space="preserve">  </v>
      </c>
      <c r="K7" s="86"/>
      <c r="L7" s="393" t="str">
        <f>IF($E$132 &lt;&gt;0,$E$132,"  ")</f>
        <v xml:space="preserve">  </v>
      </c>
      <c r="M7" s="506"/>
      <c r="AD7" s="57"/>
      <c r="AF7" s="57"/>
      <c r="AH7" s="57"/>
    </row>
    <row r="8" spans="1:34" ht="20.25" customHeight="1" thickBot="1">
      <c r="B8" s="33"/>
      <c r="C8" s="21"/>
      <c r="D8" s="214" t="s">
        <v>244</v>
      </c>
      <c r="E8" s="396" t="s">
        <v>216</v>
      </c>
      <c r="F8" s="27"/>
      <c r="G8" s="166"/>
      <c r="H8" s="60"/>
      <c r="I8" s="60"/>
      <c r="J8" s="59"/>
      <c r="K8" s="86"/>
      <c r="L8" s="86"/>
      <c r="M8" s="506"/>
      <c r="AD8" s="57"/>
      <c r="AF8" s="57"/>
      <c r="AH8" s="57"/>
    </row>
    <row r="9" spans="1:34" ht="20.25" customHeight="1" thickBot="1">
      <c r="B9" s="33"/>
      <c r="C9" s="21"/>
      <c r="D9" s="214" t="s">
        <v>219</v>
      </c>
      <c r="E9" s="397">
        <v>2024</v>
      </c>
      <c r="F9" s="27"/>
      <c r="G9" s="60"/>
      <c r="H9" s="60"/>
      <c r="I9" s="60"/>
      <c r="J9" s="113"/>
      <c r="K9" s="2">
        <f>E9</f>
        <v>2024</v>
      </c>
      <c r="L9" s="114">
        <f>IF($D$4="Main Campus",VLOOKUP($K$9,RATES!$A$67:$G$76,MATCH($E$8,RATES!$A$66:$G$66,0),0),VLOOKUP($K$9,RATES!$A$53:$G$62,MATCH($E$8,RATES!$A$52:$G$52,0),0))</f>
        <v>0.52</v>
      </c>
      <c r="M9" s="380"/>
      <c r="N9" s="115"/>
      <c r="O9" s="116">
        <f>K9+1</f>
        <v>2025</v>
      </c>
      <c r="P9" s="733">
        <f>IF($D$4="Main Campus",VLOOKUP($O$9,RATES!$A$67:$G$76,MATCH($E$8,RATES!$A$66:$G$66,0),0),VLOOKUP($O$9,RATES!$A$53:$G$62,MATCH($E$8,RATES!$A$52:$G$52,0),0))</f>
        <v>0.52500000000000002</v>
      </c>
      <c r="Q9" s="100"/>
      <c r="R9" s="115"/>
      <c r="S9" s="116">
        <f>O9+1</f>
        <v>2026</v>
      </c>
      <c r="T9" s="114">
        <f>IF($D$4="Main Campus",VLOOKUP($S$9,RATES!$A$67:$G$76,MATCH($E$8,RATES!$A$66:$G$66,0),0),VLOOKUP($S$9,RATES!$A$53:$G$62,MATCH($E$8,RATES!$A$52:$G$52,0),0))</f>
        <v>0.53</v>
      </c>
      <c r="U9" s="100"/>
      <c r="V9" s="115"/>
      <c r="W9" s="116">
        <f>S9+1</f>
        <v>2027</v>
      </c>
      <c r="X9" s="114">
        <f>IF($D$4="Main Campus",VLOOKUP($W$9,RATES!$A$67:$G$76,MATCH($E$8,RATES!$A$66:$G$66,0),0),VLOOKUP($W$9,RATES!$A$53:$G$62,MATCH($E$8,RATES!$A$52:$G$52,0),0))</f>
        <v>0.53</v>
      </c>
      <c r="Y9" s="100"/>
      <c r="Z9" s="115"/>
      <c r="AA9" s="116">
        <f>W9+1</f>
        <v>2028</v>
      </c>
      <c r="AB9" s="114">
        <f>IF($D$4="Main Campus",VLOOKUP($AA$9,RATES!$A$67:$G$76,MATCH($E$8,RATES!$A$66:$G$66,0),0),VLOOKUP($AA$9,RATES!$A$53:$G$62,MATCH($E$8,RATES!$A$52:$G$52,0),0))</f>
        <v>0.53</v>
      </c>
      <c r="AC9" s="100"/>
      <c r="AD9" s="23"/>
      <c r="AF9" s="57"/>
      <c r="AH9" s="57"/>
    </row>
    <row r="10" spans="1:34" s="64" customFormat="1" ht="51.75" customHeight="1">
      <c r="A10" s="63"/>
      <c r="B10" s="63"/>
      <c r="C10" s="63"/>
      <c r="D10" s="87"/>
      <c r="E10" s="63"/>
      <c r="F10" s="78" t="s">
        <v>186</v>
      </c>
      <c r="G10" s="63"/>
      <c r="H10" s="78" t="s">
        <v>187</v>
      </c>
      <c r="I10" s="78"/>
      <c r="J10" s="242" t="s">
        <v>28</v>
      </c>
      <c r="K10" s="243" t="s">
        <v>84</v>
      </c>
      <c r="L10" s="244" t="s">
        <v>29</v>
      </c>
      <c r="M10" s="507" t="s">
        <v>253</v>
      </c>
      <c r="N10" s="318" t="s">
        <v>32</v>
      </c>
      <c r="O10" s="319" t="s">
        <v>84</v>
      </c>
      <c r="P10" s="320" t="s">
        <v>33</v>
      </c>
      <c r="Q10" s="472" t="s">
        <v>253</v>
      </c>
      <c r="R10" s="285" t="s">
        <v>34</v>
      </c>
      <c r="S10" s="286" t="s">
        <v>84</v>
      </c>
      <c r="T10" s="287" t="s">
        <v>35</v>
      </c>
      <c r="U10" s="522" t="s">
        <v>255</v>
      </c>
      <c r="V10" s="318" t="s">
        <v>36</v>
      </c>
      <c r="W10" s="319" t="s">
        <v>84</v>
      </c>
      <c r="X10" s="320" t="s">
        <v>37</v>
      </c>
      <c r="Y10" s="537" t="s">
        <v>255</v>
      </c>
      <c r="Z10" s="285" t="s">
        <v>38</v>
      </c>
      <c r="AA10" s="286" t="s">
        <v>84</v>
      </c>
      <c r="AB10" s="287" t="s">
        <v>39</v>
      </c>
      <c r="AC10" s="556" t="s">
        <v>255</v>
      </c>
      <c r="AD10" s="332" t="s">
        <v>46</v>
      </c>
      <c r="AE10" s="333" t="s">
        <v>84</v>
      </c>
      <c r="AF10" s="334" t="s">
        <v>47</v>
      </c>
      <c r="AG10" s="335"/>
      <c r="AH10" s="336" t="s">
        <v>48</v>
      </c>
    </row>
    <row r="11" spans="1:34" ht="20.25" customHeight="1">
      <c r="A11" s="18"/>
      <c r="B11" s="21" t="s">
        <v>4</v>
      </c>
      <c r="C11" s="21" t="s">
        <v>5</v>
      </c>
      <c r="D11" s="18"/>
      <c r="E11" s="18"/>
      <c r="F11" s="18"/>
      <c r="G11" s="918" t="s">
        <v>234</v>
      </c>
      <c r="H11" s="19"/>
      <c r="I11" s="19"/>
      <c r="J11" s="245"/>
      <c r="K11" s="246"/>
      <c r="L11" s="247"/>
      <c r="M11" s="508"/>
      <c r="N11" s="321"/>
      <c r="O11" s="322"/>
      <c r="P11" s="323"/>
      <c r="Q11" s="473"/>
      <c r="R11" s="288"/>
      <c r="S11" s="289"/>
      <c r="T11" s="290"/>
      <c r="U11" s="523"/>
      <c r="V11" s="321"/>
      <c r="W11" s="322"/>
      <c r="X11" s="323"/>
      <c r="Y11" s="538"/>
      <c r="Z11" s="288"/>
      <c r="AA11" s="289"/>
      <c r="AB11" s="290"/>
      <c r="AC11" s="557"/>
      <c r="AD11" s="337"/>
      <c r="AE11" s="338"/>
      <c r="AF11" s="338"/>
      <c r="AG11" s="322"/>
      <c r="AH11" s="339"/>
    </row>
    <row r="12" spans="1:34" ht="20.25" customHeight="1">
      <c r="A12" s="18"/>
      <c r="B12" s="18"/>
      <c r="C12" s="35" t="s">
        <v>6</v>
      </c>
      <c r="D12" s="36"/>
      <c r="E12" s="18"/>
      <c r="F12" s="18" t="s">
        <v>7</v>
      </c>
      <c r="G12" s="919"/>
      <c r="H12" s="19" t="s">
        <v>7</v>
      </c>
      <c r="I12" s="380"/>
      <c r="J12" s="245"/>
      <c r="K12" s="246"/>
      <c r="L12" s="247"/>
      <c r="M12" s="508"/>
      <c r="N12" s="321"/>
      <c r="O12" s="322"/>
      <c r="P12" s="323"/>
      <c r="Q12" s="473"/>
      <c r="R12" s="288"/>
      <c r="S12" s="289"/>
      <c r="T12" s="290"/>
      <c r="U12" s="524"/>
      <c r="V12" s="321"/>
      <c r="W12" s="322"/>
      <c r="X12" s="323"/>
      <c r="Y12" s="539"/>
      <c r="Z12" s="288"/>
      <c r="AA12" s="289"/>
      <c r="AB12" s="290"/>
      <c r="AC12" s="557"/>
      <c r="AD12" s="340" t="str">
        <f>IF(SUM(J12:K12)=0,"",SUM(J12:K12))</f>
        <v/>
      </c>
      <c r="AE12" s="341" t="str">
        <f>IF(SUM(K12:L12)=0,"",SUM(K12:L12))</f>
        <v/>
      </c>
      <c r="AF12" s="341" t="str">
        <f>IF(SUM(L12:M12)=0,"",SUM(L12:M12))</f>
        <v/>
      </c>
      <c r="AG12" s="322"/>
      <c r="AH12" s="342" t="str">
        <f>IF(SUM(N12:O12)=0,"",SUM(N12:O12))</f>
        <v/>
      </c>
    </row>
    <row r="13" spans="1:34" ht="20.25" customHeight="1" thickBot="1">
      <c r="A13" s="18"/>
      <c r="B13" s="18"/>
      <c r="C13" s="18" t="s">
        <v>188</v>
      </c>
      <c r="D13" s="164"/>
      <c r="E13" s="3" t="s">
        <v>290</v>
      </c>
      <c r="F13" s="167">
        <v>0</v>
      </c>
      <c r="G13" s="88">
        <v>0</v>
      </c>
      <c r="H13" s="167">
        <v>0</v>
      </c>
      <c r="I13" s="167"/>
      <c r="J13" s="248">
        <f>ROUND((F13*G13),0)</f>
        <v>0</v>
      </c>
      <c r="K13" s="178">
        <f>I13*G13</f>
        <v>0</v>
      </c>
      <c r="L13" s="249">
        <f t="shared" ref="L13:L29" si="0">ROUND((G13*H13),0)</f>
        <v>0</v>
      </c>
      <c r="M13" s="398">
        <f>($F$13+$H$13+$I$13)*$D$14</f>
        <v>0</v>
      </c>
      <c r="N13" s="202">
        <f>ROUND(J13+(J13*(RATES!$H$48)),0)</f>
        <v>0</v>
      </c>
      <c r="O13" s="379">
        <f>ROUND((K13*1.03),0)</f>
        <v>0</v>
      </c>
      <c r="P13" s="203">
        <f>ROUND(L13+(L13*(RATES!$H$48)),0)</f>
        <v>0</v>
      </c>
      <c r="Q13" s="399">
        <f>($F$13+$H$13+$I$13)*$D$14</f>
        <v>0</v>
      </c>
      <c r="R13" s="291"/>
      <c r="S13" s="178"/>
      <c r="T13" s="292"/>
      <c r="U13" s="536"/>
      <c r="V13" s="202"/>
      <c r="W13" s="220"/>
      <c r="X13" s="203"/>
      <c r="Y13" s="578"/>
      <c r="Z13" s="291"/>
      <c r="AA13" s="178"/>
      <c r="AB13" s="292"/>
      <c r="AC13" s="579"/>
      <c r="AD13" s="185">
        <f>SUM(J13 + N13+R13+ V13+Z13)</f>
        <v>0</v>
      </c>
      <c r="AE13" s="210">
        <f>SUM(K13 + O13+S13+ W13+AA13)</f>
        <v>0</v>
      </c>
      <c r="AF13" s="210">
        <f>SUM(L13 + P13+T13+ X13+AB13)</f>
        <v>0</v>
      </c>
      <c r="AG13" s="179"/>
      <c r="AH13" s="187">
        <f>SUM(AD13:AF13)</f>
        <v>0</v>
      </c>
    </row>
    <row r="14" spans="1:34" ht="20.25" customHeight="1" thickBot="1">
      <c r="A14" s="920" t="s">
        <v>289</v>
      </c>
      <c r="B14" s="920"/>
      <c r="C14" s="921"/>
      <c r="D14" s="395"/>
      <c r="E14" s="665" t="s">
        <v>291</v>
      </c>
      <c r="F14" s="422">
        <v>0</v>
      </c>
      <c r="G14" s="423">
        <v>0</v>
      </c>
      <c r="H14" s="422">
        <v>0</v>
      </c>
      <c r="I14" s="422"/>
      <c r="J14" s="248">
        <f>ROUND((F14*G14),0)</f>
        <v>0</v>
      </c>
      <c r="K14" s="178">
        <f t="shared" ref="K14:K29" si="1">I14*G14</f>
        <v>0</v>
      </c>
      <c r="L14" s="249">
        <f t="shared" si="0"/>
        <v>0</v>
      </c>
      <c r="M14" s="398">
        <f>($F$14+$H$14+$I$14)*$D$14</f>
        <v>0</v>
      </c>
      <c r="N14" s="202">
        <f>ROUND(J14+(J14*(RATES!$H$48)),0)</f>
        <v>0</v>
      </c>
      <c r="O14" s="379">
        <f>ROUND((K14*1.03),0)</f>
        <v>0</v>
      </c>
      <c r="P14" s="203">
        <f>ROUND(L14+(L14*(RATES!$H$48)),0)</f>
        <v>0</v>
      </c>
      <c r="Q14" s="399">
        <f>($F$14+$H$14+$I$14)*$D$14</f>
        <v>0</v>
      </c>
      <c r="R14" s="291"/>
      <c r="S14" s="178"/>
      <c r="T14" s="292"/>
      <c r="U14" s="536"/>
      <c r="V14" s="202"/>
      <c r="W14" s="220"/>
      <c r="X14" s="203"/>
      <c r="Y14" s="578"/>
      <c r="Z14" s="291"/>
      <c r="AA14" s="178"/>
      <c r="AB14" s="292"/>
      <c r="AC14" s="579"/>
      <c r="AD14" s="185">
        <f t="shared" ref="AD14:AF57" si="2">SUM(J14 + N14+R14+ V14+Z14)</f>
        <v>0</v>
      </c>
      <c r="AE14" s="210">
        <f t="shared" si="2"/>
        <v>0</v>
      </c>
      <c r="AF14" s="210">
        <f t="shared" si="2"/>
        <v>0</v>
      </c>
      <c r="AG14" s="179"/>
      <c r="AH14" s="187">
        <f t="shared" ref="AH14:AH29" si="3">SUM(AD14:AF14)</f>
        <v>0</v>
      </c>
    </row>
    <row r="15" spans="1:34" ht="20.25" customHeight="1" thickBot="1">
      <c r="A15" s="647"/>
      <c r="B15" s="647"/>
      <c r="C15" s="647"/>
      <c r="D15" s="634"/>
      <c r="E15" s="635" t="s">
        <v>179</v>
      </c>
      <c r="F15" s="648">
        <v>0</v>
      </c>
      <c r="G15" s="649">
        <v>0</v>
      </c>
      <c r="H15" s="648">
        <v>0</v>
      </c>
      <c r="I15" s="648"/>
      <c r="J15" s="651">
        <f>ROUND((F15*G15),0)</f>
        <v>0</v>
      </c>
      <c r="K15" s="652">
        <f t="shared" si="1"/>
        <v>0</v>
      </c>
      <c r="L15" s="267">
        <f t="shared" si="0"/>
        <v>0</v>
      </c>
      <c r="M15" s="660">
        <f>($F$15+$H$15+$I$15)*$D$14</f>
        <v>0</v>
      </c>
      <c r="N15" s="653">
        <f>ROUND(J15+(J15*(RATES!$H$48)),0)</f>
        <v>0</v>
      </c>
      <c r="O15" s="654">
        <f>ROUND((K15*1.03),0)</f>
        <v>0</v>
      </c>
      <c r="P15" s="655">
        <f>ROUND(L15+(L15*(RATES!$H$48)),0)</f>
        <v>0</v>
      </c>
      <c r="Q15" s="661">
        <f>($F$15+$H$15+$I$15)*$D$14</f>
        <v>0</v>
      </c>
      <c r="R15" s="656"/>
      <c r="S15" s="652"/>
      <c r="T15" s="657"/>
      <c r="U15" s="662"/>
      <c r="V15" s="653"/>
      <c r="W15" s="641"/>
      <c r="X15" s="655"/>
      <c r="Y15" s="663"/>
      <c r="Z15" s="656"/>
      <c r="AA15" s="652"/>
      <c r="AB15" s="657"/>
      <c r="AC15" s="664"/>
      <c r="AD15" s="196">
        <f t="shared" si="2"/>
        <v>0</v>
      </c>
      <c r="AE15" s="658">
        <f t="shared" si="2"/>
        <v>0</v>
      </c>
      <c r="AF15" s="658">
        <f t="shared" si="2"/>
        <v>0</v>
      </c>
      <c r="AG15" s="659"/>
      <c r="AH15" s="198">
        <f t="shared" si="3"/>
        <v>0</v>
      </c>
    </row>
    <row r="16" spans="1:34" ht="20.25" hidden="1" customHeight="1">
      <c r="A16" s="400"/>
      <c r="B16" s="400"/>
      <c r="C16" s="400"/>
      <c r="D16" s="401"/>
      <c r="E16" s="402" t="s">
        <v>223</v>
      </c>
      <c r="F16" s="403">
        <v>0</v>
      </c>
      <c r="G16" s="404">
        <v>0</v>
      </c>
      <c r="H16" s="403">
        <v>0</v>
      </c>
      <c r="I16" s="403"/>
      <c r="J16" s="405">
        <f t="shared" ref="J16:J29" si="4">ROUND((F16*G16),0)</f>
        <v>0</v>
      </c>
      <c r="K16" s="406">
        <f t="shared" si="1"/>
        <v>0</v>
      </c>
      <c r="L16" s="407">
        <f t="shared" si="0"/>
        <v>0</v>
      </c>
      <c r="M16" s="398">
        <f>($F$16+$H$16+$I$16)*$D$14</f>
        <v>0</v>
      </c>
      <c r="N16" s="408">
        <f>ROUND(J16+(J16*(RATES!$H$48)),0)</f>
        <v>0</v>
      </c>
      <c r="O16" s="409">
        <f>ROUND((K16*1.03),0)</f>
        <v>0</v>
      </c>
      <c r="P16" s="410">
        <f>ROUND(L16+(L16*(RATES!$H$48)),0)</f>
        <v>0</v>
      </c>
      <c r="Q16" s="399">
        <f>($F$16+$H$16+$I$16)*$D$14</f>
        <v>0</v>
      </c>
      <c r="R16" s="411"/>
      <c r="S16" s="406"/>
      <c r="T16" s="412"/>
      <c r="U16" s="536"/>
      <c r="V16" s="408"/>
      <c r="W16" s="413"/>
      <c r="X16" s="410"/>
      <c r="Y16" s="578"/>
      <c r="Z16" s="411"/>
      <c r="AA16" s="406"/>
      <c r="AB16" s="412"/>
      <c r="AC16" s="579"/>
      <c r="AD16" s="414">
        <f t="shared" si="2"/>
        <v>0</v>
      </c>
      <c r="AE16" s="415">
        <v>0</v>
      </c>
      <c r="AF16" s="415">
        <f t="shared" si="2"/>
        <v>0</v>
      </c>
      <c r="AG16" s="416"/>
      <c r="AH16" s="417">
        <f t="shared" si="3"/>
        <v>0</v>
      </c>
    </row>
    <row r="17" spans="1:34" ht="20.25" customHeight="1" thickBot="1">
      <c r="A17" s="418"/>
      <c r="B17" s="418"/>
      <c r="C17" s="419" t="s">
        <v>233</v>
      </c>
      <c r="D17" s="420"/>
      <c r="E17" s="3" t="s">
        <v>290</v>
      </c>
      <c r="F17" s="422">
        <v>0</v>
      </c>
      <c r="G17" s="423">
        <v>0</v>
      </c>
      <c r="H17" s="422">
        <v>0</v>
      </c>
      <c r="I17" s="422"/>
      <c r="J17" s="248">
        <f t="shared" si="4"/>
        <v>0</v>
      </c>
      <c r="K17" s="178">
        <f t="shared" si="1"/>
        <v>0</v>
      </c>
      <c r="L17" s="249">
        <f t="shared" si="0"/>
        <v>0</v>
      </c>
      <c r="M17" s="398">
        <f>($F$17+$H$17+$I$17)*$D$18</f>
        <v>0</v>
      </c>
      <c r="N17" s="202">
        <f>ROUND(J17+(J17*(RATES!$H$48)),0)</f>
        <v>0</v>
      </c>
      <c r="O17" s="379">
        <f t="shared" ref="O17:O29" si="5">ROUND((K17*1.03),0)</f>
        <v>0</v>
      </c>
      <c r="P17" s="203">
        <f>ROUND(L17+(L17*(RATES!$H$48)),0)</f>
        <v>0</v>
      </c>
      <c r="Q17" s="399">
        <f>($F$17+$H$17+$I$17)*$D$18</f>
        <v>0</v>
      </c>
      <c r="R17" s="291"/>
      <c r="S17" s="178"/>
      <c r="T17" s="292"/>
      <c r="U17" s="536"/>
      <c r="V17" s="202"/>
      <c r="W17" s="220"/>
      <c r="X17" s="203"/>
      <c r="Y17" s="578"/>
      <c r="Z17" s="291"/>
      <c r="AA17" s="178"/>
      <c r="AB17" s="292"/>
      <c r="AC17" s="579"/>
      <c r="AD17" s="185">
        <f t="shared" si="2"/>
        <v>0</v>
      </c>
      <c r="AE17" s="210">
        <f t="shared" si="2"/>
        <v>0</v>
      </c>
      <c r="AF17" s="210">
        <f t="shared" si="2"/>
        <v>0</v>
      </c>
      <c r="AG17" s="179"/>
      <c r="AH17" s="187">
        <f t="shared" si="3"/>
        <v>0</v>
      </c>
    </row>
    <row r="18" spans="1:34" ht="20.25" customHeight="1" thickBot="1">
      <c r="A18" s="922" t="s">
        <v>289</v>
      </c>
      <c r="B18" s="922"/>
      <c r="C18" s="921"/>
      <c r="D18" s="395"/>
      <c r="E18" s="3" t="s">
        <v>291</v>
      </c>
      <c r="F18" s="167">
        <v>0</v>
      </c>
      <c r="G18" s="88">
        <v>0</v>
      </c>
      <c r="H18" s="167">
        <v>0</v>
      </c>
      <c r="I18" s="167"/>
      <c r="J18" s="248">
        <f t="shared" si="4"/>
        <v>0</v>
      </c>
      <c r="K18" s="178">
        <f t="shared" si="1"/>
        <v>0</v>
      </c>
      <c r="L18" s="249">
        <f t="shared" si="0"/>
        <v>0</v>
      </c>
      <c r="M18" s="398">
        <f>($F$18+$H$18+$I$18)*$D$18</f>
        <v>0</v>
      </c>
      <c r="N18" s="202">
        <f>ROUND(J18+(J18*(RATES!$H$48)),0)</f>
        <v>0</v>
      </c>
      <c r="O18" s="379">
        <f t="shared" si="5"/>
        <v>0</v>
      </c>
      <c r="P18" s="203">
        <f>ROUND(L18+(L18*(RATES!$H$48)),0)</f>
        <v>0</v>
      </c>
      <c r="Q18" s="399">
        <f>($F$18+$H$18+$I$18)*$D$18</f>
        <v>0</v>
      </c>
      <c r="R18" s="291"/>
      <c r="S18" s="178"/>
      <c r="T18" s="292"/>
      <c r="U18" s="536"/>
      <c r="V18" s="202"/>
      <c r="W18" s="220"/>
      <c r="X18" s="203"/>
      <c r="Y18" s="578"/>
      <c r="Z18" s="291"/>
      <c r="AA18" s="178"/>
      <c r="AB18" s="292"/>
      <c r="AC18" s="579"/>
      <c r="AD18" s="185">
        <f t="shared" si="2"/>
        <v>0</v>
      </c>
      <c r="AE18" s="210">
        <f t="shared" si="2"/>
        <v>0</v>
      </c>
      <c r="AF18" s="210">
        <f t="shared" si="2"/>
        <v>0</v>
      </c>
      <c r="AG18" s="179"/>
      <c r="AH18" s="187">
        <f t="shared" si="3"/>
        <v>0</v>
      </c>
    </row>
    <row r="19" spans="1:34" ht="20.25" customHeight="1" thickBot="1">
      <c r="A19" s="647"/>
      <c r="B19" s="647"/>
      <c r="C19" s="647"/>
      <c r="D19" s="634"/>
      <c r="E19" s="635" t="s">
        <v>179</v>
      </c>
      <c r="F19" s="648">
        <v>0</v>
      </c>
      <c r="G19" s="649">
        <v>0</v>
      </c>
      <c r="H19" s="648">
        <v>0</v>
      </c>
      <c r="I19" s="648"/>
      <c r="J19" s="651">
        <f t="shared" si="4"/>
        <v>0</v>
      </c>
      <c r="K19" s="652">
        <f t="shared" si="1"/>
        <v>0</v>
      </c>
      <c r="L19" s="267">
        <f t="shared" si="0"/>
        <v>0</v>
      </c>
      <c r="M19" s="660">
        <f>($F$19+$H$19+$I$19)*$D$18</f>
        <v>0</v>
      </c>
      <c r="N19" s="653">
        <f>ROUND(J19+(J19*(RATES!$H$48)),0)</f>
        <v>0</v>
      </c>
      <c r="O19" s="654">
        <f t="shared" si="5"/>
        <v>0</v>
      </c>
      <c r="P19" s="655">
        <f>ROUND(L19+(L19*(RATES!$H$48)),0)</f>
        <v>0</v>
      </c>
      <c r="Q19" s="661">
        <f>($F$19+$H$19+$I$19)*$D$18</f>
        <v>0</v>
      </c>
      <c r="R19" s="656"/>
      <c r="S19" s="652"/>
      <c r="T19" s="657"/>
      <c r="U19" s="662"/>
      <c r="V19" s="653"/>
      <c r="W19" s="641"/>
      <c r="X19" s="655"/>
      <c r="Y19" s="663"/>
      <c r="Z19" s="656"/>
      <c r="AA19" s="652"/>
      <c r="AB19" s="657"/>
      <c r="AC19" s="664"/>
      <c r="AD19" s="196">
        <f t="shared" si="2"/>
        <v>0</v>
      </c>
      <c r="AE19" s="658">
        <f t="shared" si="2"/>
        <v>0</v>
      </c>
      <c r="AF19" s="658">
        <f t="shared" si="2"/>
        <v>0</v>
      </c>
      <c r="AG19" s="659"/>
      <c r="AH19" s="198">
        <f t="shared" si="3"/>
        <v>0</v>
      </c>
    </row>
    <row r="20" spans="1:34" ht="20.25" hidden="1" customHeight="1">
      <c r="A20" s="400"/>
      <c r="B20" s="400"/>
      <c r="C20" s="400"/>
      <c r="D20" s="401"/>
      <c r="E20" s="402" t="s">
        <v>223</v>
      </c>
      <c r="F20" s="403">
        <v>0</v>
      </c>
      <c r="G20" s="404">
        <v>0</v>
      </c>
      <c r="H20" s="403">
        <v>0</v>
      </c>
      <c r="I20" s="403"/>
      <c r="J20" s="405">
        <f t="shared" si="4"/>
        <v>0</v>
      </c>
      <c r="K20" s="406">
        <f t="shared" si="1"/>
        <v>0</v>
      </c>
      <c r="L20" s="407">
        <f t="shared" si="0"/>
        <v>0</v>
      </c>
      <c r="M20" s="398">
        <f>($F$20+$H$20+$I$20)*$D$18</f>
        <v>0</v>
      </c>
      <c r="N20" s="408">
        <f>ROUND(J20+(J20*(RATES!$H$48)),0)</f>
        <v>0</v>
      </c>
      <c r="O20" s="409">
        <f t="shared" si="5"/>
        <v>0</v>
      </c>
      <c r="P20" s="410">
        <f>ROUND(L20+(L20*(RATES!$H$48)),0)</f>
        <v>0</v>
      </c>
      <c r="Q20" s="399">
        <f>($F$20+$H$20+$I$20)*$D$18</f>
        <v>0</v>
      </c>
      <c r="R20" s="411"/>
      <c r="S20" s="406"/>
      <c r="T20" s="412"/>
      <c r="U20" s="536"/>
      <c r="V20" s="408"/>
      <c r="W20" s="413"/>
      <c r="X20" s="410"/>
      <c r="Y20" s="578"/>
      <c r="Z20" s="411"/>
      <c r="AA20" s="406"/>
      <c r="AB20" s="412"/>
      <c r="AC20" s="579"/>
      <c r="AD20" s="414">
        <f t="shared" si="2"/>
        <v>0</v>
      </c>
      <c r="AE20" s="415">
        <v>0</v>
      </c>
      <c r="AF20" s="415">
        <f t="shared" si="2"/>
        <v>0</v>
      </c>
      <c r="AG20" s="416"/>
      <c r="AH20" s="417">
        <f>SUM(AD20:AF20)</f>
        <v>0</v>
      </c>
    </row>
    <row r="21" spans="1:34" ht="20.25" customHeight="1" thickBot="1">
      <c r="A21" s="418"/>
      <c r="B21" s="418"/>
      <c r="C21" s="418" t="s">
        <v>31</v>
      </c>
      <c r="D21" s="420"/>
      <c r="E21" s="3" t="s">
        <v>290</v>
      </c>
      <c r="F21" s="422">
        <v>0</v>
      </c>
      <c r="G21" s="423">
        <v>0</v>
      </c>
      <c r="H21" s="422">
        <v>0</v>
      </c>
      <c r="I21" s="422"/>
      <c r="J21" s="248">
        <f t="shared" si="4"/>
        <v>0</v>
      </c>
      <c r="K21" s="178">
        <f t="shared" si="1"/>
        <v>0</v>
      </c>
      <c r="L21" s="249">
        <f t="shared" si="0"/>
        <v>0</v>
      </c>
      <c r="M21" s="398">
        <f>($F$21+$H$21+$I$21)*$D$22</f>
        <v>0</v>
      </c>
      <c r="N21" s="202">
        <f>ROUND(J21+(J21*(RATES!$H$48)),0)</f>
        <v>0</v>
      </c>
      <c r="O21" s="379">
        <f t="shared" si="5"/>
        <v>0</v>
      </c>
      <c r="P21" s="203">
        <f>ROUND(L21+(L21*(RATES!$H$48)),0)</f>
        <v>0</v>
      </c>
      <c r="Q21" s="399">
        <f>($F$21+$H$21+$I$21)*$D$22</f>
        <v>0</v>
      </c>
      <c r="R21" s="291"/>
      <c r="S21" s="178"/>
      <c r="T21" s="292"/>
      <c r="U21" s="536"/>
      <c r="V21" s="202"/>
      <c r="W21" s="220"/>
      <c r="X21" s="203"/>
      <c r="Y21" s="578"/>
      <c r="Z21" s="291"/>
      <c r="AA21" s="178"/>
      <c r="AB21" s="292"/>
      <c r="AC21" s="579"/>
      <c r="AD21" s="185">
        <f t="shared" si="2"/>
        <v>0</v>
      </c>
      <c r="AE21" s="210">
        <f t="shared" si="2"/>
        <v>0</v>
      </c>
      <c r="AF21" s="210">
        <f t="shared" si="2"/>
        <v>0</v>
      </c>
      <c r="AG21" s="179"/>
      <c r="AH21" s="187">
        <f t="shared" si="3"/>
        <v>0</v>
      </c>
    </row>
    <row r="22" spans="1:34" ht="20.25" customHeight="1" thickBot="1">
      <c r="A22" s="922" t="s">
        <v>289</v>
      </c>
      <c r="B22" s="922"/>
      <c r="C22" s="921"/>
      <c r="D22" s="395"/>
      <c r="E22" s="3" t="s">
        <v>291</v>
      </c>
      <c r="F22" s="167">
        <v>0</v>
      </c>
      <c r="G22" s="88">
        <v>0</v>
      </c>
      <c r="H22" s="167">
        <v>0</v>
      </c>
      <c r="I22" s="167"/>
      <c r="J22" s="248">
        <f t="shared" si="4"/>
        <v>0</v>
      </c>
      <c r="K22" s="178">
        <f t="shared" si="1"/>
        <v>0</v>
      </c>
      <c r="L22" s="249">
        <f t="shared" si="0"/>
        <v>0</v>
      </c>
      <c r="M22" s="398">
        <f>($F$22+$H$22+$I$22)*$D$22</f>
        <v>0</v>
      </c>
      <c r="N22" s="202">
        <f>ROUND(J22+(J22*(RATES!$H$48)),0)</f>
        <v>0</v>
      </c>
      <c r="O22" s="379">
        <f t="shared" si="5"/>
        <v>0</v>
      </c>
      <c r="P22" s="203">
        <f>ROUND(L22+(L22*(RATES!$H$48)),0)</f>
        <v>0</v>
      </c>
      <c r="Q22" s="399">
        <f>($F$22+$H$22+$I$22)*$D$22</f>
        <v>0</v>
      </c>
      <c r="R22" s="291"/>
      <c r="S22" s="178"/>
      <c r="T22" s="292"/>
      <c r="U22" s="536"/>
      <c r="V22" s="202"/>
      <c r="W22" s="220"/>
      <c r="X22" s="203"/>
      <c r="Y22" s="578"/>
      <c r="Z22" s="291"/>
      <c r="AA22" s="178"/>
      <c r="AB22" s="292"/>
      <c r="AC22" s="579"/>
      <c r="AD22" s="185">
        <f t="shared" si="2"/>
        <v>0</v>
      </c>
      <c r="AE22" s="210">
        <f t="shared" si="2"/>
        <v>0</v>
      </c>
      <c r="AF22" s="210">
        <f t="shared" si="2"/>
        <v>0</v>
      </c>
      <c r="AG22" s="179"/>
      <c r="AH22" s="187">
        <f t="shared" si="3"/>
        <v>0</v>
      </c>
    </row>
    <row r="23" spans="1:34" ht="20.25" customHeight="1" thickBot="1">
      <c r="A23" s="647"/>
      <c r="B23" s="647"/>
      <c r="C23" s="647"/>
      <c r="D23" s="634"/>
      <c r="E23" s="635" t="s">
        <v>179</v>
      </c>
      <c r="F23" s="648">
        <v>0</v>
      </c>
      <c r="G23" s="649">
        <v>0</v>
      </c>
      <c r="H23" s="648">
        <v>0</v>
      </c>
      <c r="I23" s="648"/>
      <c r="J23" s="651">
        <f t="shared" si="4"/>
        <v>0</v>
      </c>
      <c r="K23" s="652">
        <f t="shared" si="1"/>
        <v>0</v>
      </c>
      <c r="L23" s="267">
        <f t="shared" si="0"/>
        <v>0</v>
      </c>
      <c r="M23" s="660">
        <f>($F$23+$H$23+$I$23)*$D$22</f>
        <v>0</v>
      </c>
      <c r="N23" s="653">
        <f>ROUND(J23+(J23*(RATES!$H$48)),0)</f>
        <v>0</v>
      </c>
      <c r="O23" s="654">
        <f t="shared" si="5"/>
        <v>0</v>
      </c>
      <c r="P23" s="655">
        <f>ROUND(L23+(L23*(RATES!$H$48)),0)</f>
        <v>0</v>
      </c>
      <c r="Q23" s="661">
        <f>($F$23+$H$23+$I$23)*$D$22</f>
        <v>0</v>
      </c>
      <c r="R23" s="656"/>
      <c r="S23" s="652"/>
      <c r="T23" s="657"/>
      <c r="U23" s="662"/>
      <c r="V23" s="653"/>
      <c r="W23" s="641"/>
      <c r="X23" s="655"/>
      <c r="Y23" s="663"/>
      <c r="Z23" s="656"/>
      <c r="AA23" s="652"/>
      <c r="AB23" s="657"/>
      <c r="AC23" s="664"/>
      <c r="AD23" s="196">
        <f t="shared" si="2"/>
        <v>0</v>
      </c>
      <c r="AE23" s="658">
        <f t="shared" si="2"/>
        <v>0</v>
      </c>
      <c r="AF23" s="658">
        <f t="shared" si="2"/>
        <v>0</v>
      </c>
      <c r="AG23" s="659"/>
      <c r="AH23" s="198">
        <f t="shared" si="3"/>
        <v>0</v>
      </c>
    </row>
    <row r="24" spans="1:34" ht="20.25" customHeight="1" thickBot="1">
      <c r="A24" s="18"/>
      <c r="B24" s="18"/>
      <c r="C24" s="18" t="s">
        <v>81</v>
      </c>
      <c r="D24" s="98"/>
      <c r="E24" s="3" t="s">
        <v>290</v>
      </c>
      <c r="F24" s="167">
        <v>0</v>
      </c>
      <c r="G24" s="88">
        <v>0</v>
      </c>
      <c r="H24" s="167">
        <v>0</v>
      </c>
      <c r="I24" s="167"/>
      <c r="J24" s="248">
        <f t="shared" si="4"/>
        <v>0</v>
      </c>
      <c r="K24" s="178">
        <f t="shared" si="1"/>
        <v>0</v>
      </c>
      <c r="L24" s="249">
        <f t="shared" si="0"/>
        <v>0</v>
      </c>
      <c r="M24" s="398">
        <f>($F$24+$H$24+$I$24)*$D$25</f>
        <v>0</v>
      </c>
      <c r="N24" s="202">
        <f>ROUND(J24+(J24*(RATES!$H$48)),0)</f>
        <v>0</v>
      </c>
      <c r="O24" s="379">
        <f t="shared" si="5"/>
        <v>0</v>
      </c>
      <c r="P24" s="203">
        <f>ROUND(L24+(L24*(RATES!$H$48)),0)</f>
        <v>0</v>
      </c>
      <c r="Q24" s="399">
        <f>($F$24+$H$24+$I$24)*$D$25</f>
        <v>0</v>
      </c>
      <c r="R24" s="291"/>
      <c r="S24" s="178"/>
      <c r="T24" s="292"/>
      <c r="U24" s="536"/>
      <c r="V24" s="202"/>
      <c r="W24" s="220"/>
      <c r="X24" s="203"/>
      <c r="Y24" s="578"/>
      <c r="Z24" s="291"/>
      <c r="AA24" s="178"/>
      <c r="AB24" s="292"/>
      <c r="AC24" s="579"/>
      <c r="AD24" s="185">
        <f t="shared" si="2"/>
        <v>0</v>
      </c>
      <c r="AE24" s="210">
        <f t="shared" si="2"/>
        <v>0</v>
      </c>
      <c r="AF24" s="210">
        <f t="shared" si="2"/>
        <v>0</v>
      </c>
      <c r="AG24" s="179"/>
      <c r="AH24" s="187">
        <f t="shared" si="3"/>
        <v>0</v>
      </c>
    </row>
    <row r="25" spans="1:34" ht="20.25" customHeight="1" thickBot="1">
      <c r="A25" s="922" t="s">
        <v>289</v>
      </c>
      <c r="B25" s="922"/>
      <c r="C25" s="921"/>
      <c r="D25" s="395"/>
      <c r="E25" s="3" t="s">
        <v>291</v>
      </c>
      <c r="F25" s="167">
        <v>0</v>
      </c>
      <c r="G25" s="88">
        <v>0</v>
      </c>
      <c r="H25" s="167">
        <v>0</v>
      </c>
      <c r="I25" s="167"/>
      <c r="J25" s="248">
        <f t="shared" si="4"/>
        <v>0</v>
      </c>
      <c r="K25" s="178">
        <f t="shared" si="1"/>
        <v>0</v>
      </c>
      <c r="L25" s="249">
        <f t="shared" si="0"/>
        <v>0</v>
      </c>
      <c r="M25" s="666">
        <f>($F$25+$H$25+$I$25)*$D$25</f>
        <v>0</v>
      </c>
      <c r="N25" s="202">
        <f>ROUND(J25+(J25*(RATES!$H$48)),0)</f>
        <v>0</v>
      </c>
      <c r="O25" s="379">
        <f t="shared" si="5"/>
        <v>0</v>
      </c>
      <c r="P25" s="203">
        <f>ROUND(L25+(L25*(RATES!$H$48)),0)</f>
        <v>0</v>
      </c>
      <c r="Q25" s="667">
        <f>($F$25+$H$25+$I$25)*$D$25</f>
        <v>0</v>
      </c>
      <c r="R25" s="291"/>
      <c r="S25" s="178"/>
      <c r="T25" s="292"/>
      <c r="U25" s="668"/>
      <c r="V25" s="202"/>
      <c r="W25" s="220"/>
      <c r="X25" s="203"/>
      <c r="Y25" s="669"/>
      <c r="Z25" s="291"/>
      <c r="AA25" s="178"/>
      <c r="AB25" s="292"/>
      <c r="AC25" s="670"/>
      <c r="AD25" s="185">
        <f t="shared" si="2"/>
        <v>0</v>
      </c>
      <c r="AE25" s="210">
        <f t="shared" si="2"/>
        <v>0</v>
      </c>
      <c r="AF25" s="210">
        <f t="shared" si="2"/>
        <v>0</v>
      </c>
      <c r="AG25" s="179"/>
      <c r="AH25" s="187">
        <f t="shared" si="3"/>
        <v>0</v>
      </c>
    </row>
    <row r="26" spans="1:34" ht="20.25" customHeight="1" thickBot="1">
      <c r="A26" s="647"/>
      <c r="B26" s="647"/>
      <c r="C26" s="647"/>
      <c r="D26" s="634"/>
      <c r="E26" s="635" t="s">
        <v>179</v>
      </c>
      <c r="F26" s="648">
        <v>0</v>
      </c>
      <c r="G26" s="649">
        <v>0</v>
      </c>
      <c r="H26" s="648">
        <v>0</v>
      </c>
      <c r="I26" s="648"/>
      <c r="J26" s="651">
        <f t="shared" si="4"/>
        <v>0</v>
      </c>
      <c r="K26" s="652">
        <f t="shared" si="1"/>
        <v>0</v>
      </c>
      <c r="L26" s="267">
        <f t="shared" si="0"/>
        <v>0</v>
      </c>
      <c r="M26" s="660">
        <f>($F$26+$H$26+$I$26)*$D$25</f>
        <v>0</v>
      </c>
      <c r="N26" s="653">
        <f>ROUND(J26+(J26*(RATES!$H$48)),0)</f>
        <v>0</v>
      </c>
      <c r="O26" s="654">
        <f t="shared" si="5"/>
        <v>0</v>
      </c>
      <c r="P26" s="655">
        <f>ROUND(L26+(L26*(RATES!$H$48)),0)</f>
        <v>0</v>
      </c>
      <c r="Q26" s="661">
        <f>($F$26+$H$26+$I$26)*$D$25</f>
        <v>0</v>
      </c>
      <c r="R26" s="656"/>
      <c r="S26" s="652"/>
      <c r="T26" s="657"/>
      <c r="U26" s="662"/>
      <c r="V26" s="653"/>
      <c r="W26" s="641"/>
      <c r="X26" s="655"/>
      <c r="Y26" s="663"/>
      <c r="Z26" s="656"/>
      <c r="AA26" s="652"/>
      <c r="AB26" s="657"/>
      <c r="AC26" s="664"/>
      <c r="AD26" s="196">
        <f t="shared" si="2"/>
        <v>0</v>
      </c>
      <c r="AE26" s="658">
        <f t="shared" si="2"/>
        <v>0</v>
      </c>
      <c r="AF26" s="658">
        <f t="shared" si="2"/>
        <v>0</v>
      </c>
      <c r="AG26" s="659"/>
      <c r="AH26" s="198">
        <f t="shared" si="3"/>
        <v>0</v>
      </c>
    </row>
    <row r="27" spans="1:34" ht="20.25" customHeight="1" thickBot="1">
      <c r="A27" s="696"/>
      <c r="B27" s="696"/>
      <c r="C27" s="696" t="s">
        <v>82</v>
      </c>
      <c r="D27" s="697"/>
      <c r="E27" s="698" t="s">
        <v>290</v>
      </c>
      <c r="F27" s="699">
        <v>0</v>
      </c>
      <c r="G27" s="700">
        <v>0</v>
      </c>
      <c r="H27" s="699">
        <v>0</v>
      </c>
      <c r="I27" s="699"/>
      <c r="J27" s="248">
        <f t="shared" si="4"/>
        <v>0</v>
      </c>
      <c r="K27" s="178">
        <f t="shared" si="1"/>
        <v>0</v>
      </c>
      <c r="L27" s="249">
        <f t="shared" si="0"/>
        <v>0</v>
      </c>
      <c r="M27" s="398">
        <f>($F$27+$H$27+$I$27)*$D$28</f>
        <v>0</v>
      </c>
      <c r="N27" s="202">
        <f>ROUND(J27+(J27*(RATES!$H$48)),0)</f>
        <v>0</v>
      </c>
      <c r="O27" s="379">
        <f t="shared" si="5"/>
        <v>0</v>
      </c>
      <c r="P27" s="203">
        <f>ROUND(L27+(L27*(RATES!$H$48)),0)</f>
        <v>0</v>
      </c>
      <c r="Q27" s="399">
        <f>($F$27+$H$27+$I$27)*$D$28</f>
        <v>0</v>
      </c>
      <c r="R27" s="291"/>
      <c r="S27" s="178"/>
      <c r="T27" s="292"/>
      <c r="U27" s="536"/>
      <c r="V27" s="202"/>
      <c r="W27" s="220"/>
      <c r="X27" s="203"/>
      <c r="Y27" s="578"/>
      <c r="Z27" s="291"/>
      <c r="AA27" s="178"/>
      <c r="AB27" s="292"/>
      <c r="AC27" s="579"/>
      <c r="AD27" s="185">
        <f t="shared" si="2"/>
        <v>0</v>
      </c>
      <c r="AE27" s="210">
        <f t="shared" si="2"/>
        <v>0</v>
      </c>
      <c r="AF27" s="210">
        <f t="shared" si="2"/>
        <v>0</v>
      </c>
      <c r="AG27" s="179"/>
      <c r="AH27" s="187">
        <f t="shared" si="3"/>
        <v>0</v>
      </c>
    </row>
    <row r="28" spans="1:34" ht="20.25" customHeight="1" thickBot="1">
      <c r="A28" s="920" t="s">
        <v>289</v>
      </c>
      <c r="B28" s="920"/>
      <c r="C28" s="921"/>
      <c r="D28" s="395"/>
      <c r="E28" s="665" t="s">
        <v>291</v>
      </c>
      <c r="F28" s="422">
        <v>0</v>
      </c>
      <c r="G28" s="423">
        <v>0</v>
      </c>
      <c r="H28" s="422">
        <v>0</v>
      </c>
      <c r="I28" s="422"/>
      <c r="J28" s="248">
        <f t="shared" si="4"/>
        <v>0</v>
      </c>
      <c r="K28" s="178">
        <f t="shared" si="1"/>
        <v>0</v>
      </c>
      <c r="L28" s="249">
        <f t="shared" si="0"/>
        <v>0</v>
      </c>
      <c r="M28" s="398">
        <f>($F$28+$H$28+$I$28)*$D$28</f>
        <v>0</v>
      </c>
      <c r="N28" s="202">
        <f>ROUND(J28+(J28*(RATES!$H$48)),0)</f>
        <v>0</v>
      </c>
      <c r="O28" s="379">
        <f t="shared" si="5"/>
        <v>0</v>
      </c>
      <c r="P28" s="203">
        <f>ROUND(L28+(L28*(RATES!$H$48)),0)</f>
        <v>0</v>
      </c>
      <c r="Q28" s="399">
        <f>($F$28+$H$28+$I$28)*$D$28</f>
        <v>0</v>
      </c>
      <c r="R28" s="291"/>
      <c r="S28" s="178"/>
      <c r="T28" s="292"/>
      <c r="U28" s="536"/>
      <c r="V28" s="202"/>
      <c r="W28" s="220"/>
      <c r="X28" s="203"/>
      <c r="Y28" s="578"/>
      <c r="Z28" s="291"/>
      <c r="AA28" s="178"/>
      <c r="AB28" s="292"/>
      <c r="AC28" s="579"/>
      <c r="AD28" s="185">
        <f t="shared" si="2"/>
        <v>0</v>
      </c>
      <c r="AE28" s="210">
        <f t="shared" si="2"/>
        <v>0</v>
      </c>
      <c r="AF28" s="210">
        <f t="shared" si="2"/>
        <v>0</v>
      </c>
      <c r="AG28" s="179"/>
      <c r="AH28" s="187">
        <f t="shared" si="3"/>
        <v>0</v>
      </c>
    </row>
    <row r="29" spans="1:34" ht="20.25" customHeight="1" thickBot="1">
      <c r="A29" s="647"/>
      <c r="B29" s="647"/>
      <c r="C29" s="647"/>
      <c r="D29" s="634"/>
      <c r="E29" s="635" t="s">
        <v>179</v>
      </c>
      <c r="F29" s="648">
        <v>0</v>
      </c>
      <c r="G29" s="649">
        <v>0</v>
      </c>
      <c r="H29" s="648">
        <v>0</v>
      </c>
      <c r="I29" s="648"/>
      <c r="J29" s="651">
        <f t="shared" si="4"/>
        <v>0</v>
      </c>
      <c r="K29" s="652">
        <f t="shared" si="1"/>
        <v>0</v>
      </c>
      <c r="L29" s="267">
        <f t="shared" si="0"/>
        <v>0</v>
      </c>
      <c r="M29" s="660">
        <f>($F$29+$H$29+$I$29)*$D$28</f>
        <v>0</v>
      </c>
      <c r="N29" s="653">
        <f>ROUND(J29+(J29*(RATES!$H$48)),0)</f>
        <v>0</v>
      </c>
      <c r="O29" s="654">
        <f t="shared" si="5"/>
        <v>0</v>
      </c>
      <c r="P29" s="655">
        <f>ROUND(L29+(L29*(RATES!$H$48)),0)</f>
        <v>0</v>
      </c>
      <c r="Q29" s="661">
        <f>($F$29+$H$29+$I$29)*$D$28</f>
        <v>0</v>
      </c>
      <c r="R29" s="656"/>
      <c r="S29" s="652"/>
      <c r="T29" s="657"/>
      <c r="U29" s="662"/>
      <c r="V29" s="653"/>
      <c r="W29" s="641"/>
      <c r="X29" s="655"/>
      <c r="Y29" s="663"/>
      <c r="Z29" s="656"/>
      <c r="AA29" s="652"/>
      <c r="AB29" s="657"/>
      <c r="AC29" s="664"/>
      <c r="AD29" s="196">
        <f t="shared" si="2"/>
        <v>0</v>
      </c>
      <c r="AE29" s="658">
        <f t="shared" si="2"/>
        <v>0</v>
      </c>
      <c r="AF29" s="658">
        <f t="shared" si="2"/>
        <v>0</v>
      </c>
      <c r="AG29" s="659"/>
      <c r="AH29" s="198">
        <f t="shared" si="3"/>
        <v>0</v>
      </c>
    </row>
    <row r="30" spans="1:34" s="31" customFormat="1" ht="20.25" customHeight="1">
      <c r="A30" s="29"/>
      <c r="B30" s="29"/>
      <c r="C30" s="29"/>
      <c r="D30" s="154"/>
      <c r="E30" s="371"/>
      <c r="F30" s="373" t="s">
        <v>8</v>
      </c>
      <c r="G30" s="373"/>
      <c r="H30" s="29"/>
      <c r="I30" s="29"/>
      <c r="J30" s="256">
        <f>SUM(J13:J29)</f>
        <v>0</v>
      </c>
      <c r="K30" s="257">
        <f>SUM(K13:K29)</f>
        <v>0</v>
      </c>
      <c r="L30" s="258">
        <f>SUM(L13:L29)</f>
        <v>0</v>
      </c>
      <c r="M30" s="509"/>
      <c r="N30" s="365">
        <f>SUM(N13:N29)</f>
        <v>0</v>
      </c>
      <c r="O30" s="366">
        <f>SUM(O13:O29)</f>
        <v>0</v>
      </c>
      <c r="P30" s="367">
        <f>SUM(P13:P29)</f>
        <v>0</v>
      </c>
      <c r="Q30" s="474"/>
      <c r="R30" s="368"/>
      <c r="S30" s="369"/>
      <c r="T30" s="370"/>
      <c r="U30" s="523"/>
      <c r="V30" s="365"/>
      <c r="W30" s="366"/>
      <c r="X30" s="367"/>
      <c r="Y30" s="540"/>
      <c r="Z30" s="368"/>
      <c r="AA30" s="369"/>
      <c r="AB30" s="370"/>
      <c r="AC30" s="558"/>
      <c r="AD30" s="349">
        <f>SUM(J30 + N30+R30+ V30+Z30)</f>
        <v>0</v>
      </c>
      <c r="AE30" s="350">
        <f t="shared" si="2"/>
        <v>0</v>
      </c>
      <c r="AF30" s="350">
        <f>SUM(L30 + P30+T30+ X30+AB30)</f>
        <v>0</v>
      </c>
      <c r="AG30" s="351"/>
      <c r="AH30" s="352">
        <f>SUM(AD30:AF30)</f>
        <v>0</v>
      </c>
    </row>
    <row r="31" spans="1:34" ht="20.25" customHeight="1">
      <c r="A31" s="418"/>
      <c r="B31" s="419" t="s">
        <v>335</v>
      </c>
      <c r="C31" s="906" t="s">
        <v>336</v>
      </c>
      <c r="D31" s="418"/>
      <c r="E31" s="430"/>
      <c r="F31" s="418" t="s">
        <v>44</v>
      </c>
      <c r="G31" s="431" t="s">
        <v>185</v>
      </c>
      <c r="H31" s="418" t="s">
        <v>44</v>
      </c>
      <c r="I31" s="418"/>
      <c r="J31" s="864"/>
      <c r="K31" s="865"/>
      <c r="L31" s="790"/>
      <c r="M31" s="510"/>
      <c r="N31" s="866"/>
      <c r="O31" s="793"/>
      <c r="P31" s="867"/>
      <c r="Q31" s="475"/>
      <c r="R31" s="426"/>
      <c r="S31" s="428"/>
      <c r="T31" s="427"/>
      <c r="U31" s="525"/>
      <c r="V31" s="408"/>
      <c r="W31" s="416"/>
      <c r="X31" s="410"/>
      <c r="Y31" s="541"/>
      <c r="Z31" s="411"/>
      <c r="AA31" s="428"/>
      <c r="AB31" s="412"/>
      <c r="AC31" s="559"/>
      <c r="AD31" s="236"/>
      <c r="AE31" s="792"/>
      <c r="AF31" s="871"/>
      <c r="AG31" s="793"/>
      <c r="AH31" s="724"/>
    </row>
    <row r="32" spans="1:34" ht="20.25" customHeight="1">
      <c r="A32" s="18"/>
      <c r="B32" s="21"/>
      <c r="C32" s="21"/>
      <c r="D32" s="18"/>
      <c r="E32" s="20"/>
      <c r="F32" s="19" t="s">
        <v>184</v>
      </c>
      <c r="G32" s="20" t="s">
        <v>181</v>
      </c>
      <c r="H32" s="18" t="s">
        <v>184</v>
      </c>
      <c r="I32" s="380"/>
      <c r="J32" s="250"/>
      <c r="K32" s="251"/>
      <c r="L32" s="249"/>
      <c r="M32" s="510"/>
      <c r="N32" s="202"/>
      <c r="O32" s="179"/>
      <c r="P32" s="203"/>
      <c r="Q32" s="475"/>
      <c r="R32" s="291"/>
      <c r="S32" s="180"/>
      <c r="T32" s="292"/>
      <c r="U32" s="525"/>
      <c r="V32" s="202"/>
      <c r="W32" s="179"/>
      <c r="X32" s="203"/>
      <c r="Y32" s="541"/>
      <c r="Z32" s="291"/>
      <c r="AA32" s="180"/>
      <c r="AB32" s="292"/>
      <c r="AC32" s="560"/>
      <c r="AD32" s="185"/>
      <c r="AE32" s="210"/>
      <c r="AF32" s="210"/>
      <c r="AG32" s="179"/>
      <c r="AH32" s="187"/>
    </row>
    <row r="33" spans="1:34" ht="20.25" customHeight="1">
      <c r="A33" s="18"/>
      <c r="B33" s="18"/>
      <c r="D33" s="21" t="s">
        <v>180</v>
      </c>
      <c r="E33" s="101"/>
      <c r="F33" s="168">
        <v>0</v>
      </c>
      <c r="G33" s="169">
        <v>0</v>
      </c>
      <c r="H33" s="168">
        <v>0</v>
      </c>
      <c r="I33" s="168"/>
      <c r="J33" s="248">
        <f>ROUND(F33*G33,0)</f>
        <v>0</v>
      </c>
      <c r="K33" s="178">
        <f t="shared" ref="K33:K42" si="6">ROUND(G33*I33,0)</f>
        <v>0</v>
      </c>
      <c r="L33" s="249">
        <f t="shared" ref="L33:L42" si="7">G33*H33</f>
        <v>0</v>
      </c>
      <c r="M33" s="510"/>
      <c r="N33" s="202">
        <f>ROUND(J33+(J33*(RATES!$H$48)),0)</f>
        <v>0</v>
      </c>
      <c r="O33" s="179">
        <f>ROUND(K33+(K33*(RATES!$H$48)),0)</f>
        <v>0</v>
      </c>
      <c r="P33" s="203">
        <f>ROUND(L33+(L33*(RATES!$H$48)),0)</f>
        <v>0</v>
      </c>
      <c r="Q33" s="475"/>
      <c r="R33" s="291"/>
      <c r="S33" s="180"/>
      <c r="T33" s="292"/>
      <c r="U33" s="525"/>
      <c r="V33" s="202"/>
      <c r="W33" s="179"/>
      <c r="X33" s="203"/>
      <c r="Y33" s="541"/>
      <c r="Z33" s="291"/>
      <c r="AA33" s="180"/>
      <c r="AB33" s="292"/>
      <c r="AC33" s="561"/>
      <c r="AD33" s="185">
        <f t="shared" si="2"/>
        <v>0</v>
      </c>
      <c r="AE33" s="210">
        <f t="shared" si="2"/>
        <v>0</v>
      </c>
      <c r="AF33" s="210">
        <f t="shared" si="2"/>
        <v>0</v>
      </c>
      <c r="AG33" s="179"/>
      <c r="AH33" s="187">
        <f t="shared" ref="AH33:AH42" si="8">SUM(AD33:AF33)</f>
        <v>0</v>
      </c>
    </row>
    <row r="34" spans="1:34" ht="20.25" customHeight="1">
      <c r="A34" s="18"/>
      <c r="B34" s="18"/>
      <c r="D34" s="21" t="s">
        <v>180</v>
      </c>
      <c r="E34" s="89"/>
      <c r="F34" s="168">
        <v>0</v>
      </c>
      <c r="G34" s="169">
        <v>0</v>
      </c>
      <c r="H34" s="168">
        <v>0</v>
      </c>
      <c r="I34" s="168"/>
      <c r="J34" s="248">
        <f>ROUND(F34*G34,0)</f>
        <v>0</v>
      </c>
      <c r="K34" s="178">
        <f t="shared" si="6"/>
        <v>0</v>
      </c>
      <c r="L34" s="249">
        <f t="shared" si="7"/>
        <v>0</v>
      </c>
      <c r="M34" s="510"/>
      <c r="N34" s="202">
        <f>ROUND(J34+(J34*(RATES!$H$48)),0)</f>
        <v>0</v>
      </c>
      <c r="O34" s="179">
        <f>ROUND(K34+(K34*(RATES!$H$48)),0)</f>
        <v>0</v>
      </c>
      <c r="P34" s="203">
        <f>ROUND(L34+(L34*(RATES!$H$48)),0)</f>
        <v>0</v>
      </c>
      <c r="Q34" s="475"/>
      <c r="R34" s="291"/>
      <c r="S34" s="180"/>
      <c r="T34" s="292"/>
      <c r="U34" s="525"/>
      <c r="V34" s="202"/>
      <c r="W34" s="179"/>
      <c r="X34" s="203"/>
      <c r="Y34" s="541"/>
      <c r="Z34" s="291"/>
      <c r="AA34" s="180"/>
      <c r="AB34" s="292"/>
      <c r="AC34" s="561"/>
      <c r="AD34" s="185">
        <f t="shared" si="2"/>
        <v>0</v>
      </c>
      <c r="AE34" s="210">
        <f t="shared" si="2"/>
        <v>0</v>
      </c>
      <c r="AF34" s="210">
        <f t="shared" si="2"/>
        <v>0</v>
      </c>
      <c r="AG34" s="179"/>
      <c r="AH34" s="187">
        <f t="shared" si="8"/>
        <v>0</v>
      </c>
    </row>
    <row r="35" spans="1:34" ht="20.25" customHeight="1">
      <c r="A35" s="18"/>
      <c r="B35" s="18"/>
      <c r="D35" s="21" t="s">
        <v>180</v>
      </c>
      <c r="E35" s="89"/>
      <c r="F35" s="168">
        <v>0</v>
      </c>
      <c r="G35" s="169">
        <v>0</v>
      </c>
      <c r="H35" s="168">
        <v>0</v>
      </c>
      <c r="I35" s="168"/>
      <c r="J35" s="248">
        <f>ROUND(F35*G35,0)</f>
        <v>0</v>
      </c>
      <c r="K35" s="178">
        <f t="shared" si="6"/>
        <v>0</v>
      </c>
      <c r="L35" s="249">
        <f t="shared" si="7"/>
        <v>0</v>
      </c>
      <c r="M35" s="510"/>
      <c r="N35" s="202">
        <f>ROUND(J35+(J35*(RATES!$H$48)),0)</f>
        <v>0</v>
      </c>
      <c r="O35" s="179">
        <f>ROUND(K35+(K35*(RATES!$H$48)),0)</f>
        <v>0</v>
      </c>
      <c r="P35" s="203">
        <f>ROUND(L35+(L35*(RATES!$H$48)),0)</f>
        <v>0</v>
      </c>
      <c r="Q35" s="475"/>
      <c r="R35" s="291"/>
      <c r="S35" s="180"/>
      <c r="T35" s="292"/>
      <c r="U35" s="525"/>
      <c r="V35" s="202"/>
      <c r="W35" s="179"/>
      <c r="X35" s="203"/>
      <c r="Y35" s="541"/>
      <c r="Z35" s="291"/>
      <c r="AA35" s="180"/>
      <c r="AB35" s="292"/>
      <c r="AC35" s="561"/>
      <c r="AD35" s="185">
        <f t="shared" si="2"/>
        <v>0</v>
      </c>
      <c r="AE35" s="210">
        <f t="shared" si="2"/>
        <v>0</v>
      </c>
      <c r="AF35" s="210">
        <f t="shared" si="2"/>
        <v>0</v>
      </c>
      <c r="AG35" s="179"/>
      <c r="AH35" s="187">
        <f t="shared" si="8"/>
        <v>0</v>
      </c>
    </row>
    <row r="36" spans="1:34" ht="20.25" customHeight="1">
      <c r="A36" s="18"/>
      <c r="B36" s="18"/>
      <c r="D36" s="21" t="s">
        <v>180</v>
      </c>
      <c r="E36" s="89"/>
      <c r="F36" s="168">
        <v>0</v>
      </c>
      <c r="G36" s="169">
        <v>0</v>
      </c>
      <c r="H36" s="168">
        <v>0</v>
      </c>
      <c r="I36" s="168"/>
      <c r="J36" s="248">
        <f t="shared" ref="J36:J41" si="9">ROUND(F36*G36,0)</f>
        <v>0</v>
      </c>
      <c r="K36" s="178">
        <f t="shared" si="6"/>
        <v>0</v>
      </c>
      <c r="L36" s="249">
        <f>G36*H36</f>
        <v>0</v>
      </c>
      <c r="M36" s="510"/>
      <c r="N36" s="202">
        <f>ROUND(J36+(J36*(RATES!$H$48)),0)</f>
        <v>0</v>
      </c>
      <c r="O36" s="179">
        <f>ROUND(K36+(K36*(RATES!$H$48)),0)</f>
        <v>0</v>
      </c>
      <c r="P36" s="203">
        <f>ROUND(L36+(L36*(RATES!$H$48)),0)</f>
        <v>0</v>
      </c>
      <c r="Q36" s="475"/>
      <c r="R36" s="291"/>
      <c r="S36" s="180"/>
      <c r="T36" s="292"/>
      <c r="U36" s="525"/>
      <c r="V36" s="202"/>
      <c r="W36" s="179"/>
      <c r="X36" s="203"/>
      <c r="Y36" s="541"/>
      <c r="Z36" s="291"/>
      <c r="AA36" s="180"/>
      <c r="AB36" s="292"/>
      <c r="AC36" s="561"/>
      <c r="AD36" s="185">
        <f t="shared" si="2"/>
        <v>0</v>
      </c>
      <c r="AE36" s="210">
        <f t="shared" si="2"/>
        <v>0</v>
      </c>
      <c r="AF36" s="210">
        <f t="shared" si="2"/>
        <v>0</v>
      </c>
      <c r="AG36" s="179"/>
      <c r="AH36" s="187">
        <f t="shared" si="8"/>
        <v>0</v>
      </c>
    </row>
    <row r="37" spans="1:34" ht="20.25" customHeight="1">
      <c r="A37" s="18"/>
      <c r="B37" s="18"/>
      <c r="D37" s="21" t="s">
        <v>180</v>
      </c>
      <c r="E37" s="89"/>
      <c r="F37" s="168">
        <v>0</v>
      </c>
      <c r="G37" s="169">
        <v>0</v>
      </c>
      <c r="H37" s="168">
        <v>0</v>
      </c>
      <c r="I37" s="168"/>
      <c r="J37" s="248">
        <f t="shared" si="9"/>
        <v>0</v>
      </c>
      <c r="K37" s="178">
        <f t="shared" si="6"/>
        <v>0</v>
      </c>
      <c r="L37" s="249">
        <f t="shared" si="7"/>
        <v>0</v>
      </c>
      <c r="M37" s="510"/>
      <c r="N37" s="202">
        <f>ROUND(J37+(J37*(RATES!$H$48)),0)</f>
        <v>0</v>
      </c>
      <c r="O37" s="179">
        <f>ROUND(K37+(K37*(RATES!$H$48)),0)</f>
        <v>0</v>
      </c>
      <c r="P37" s="203">
        <f>ROUND(L37+(L37*(RATES!$H$48)),0)</f>
        <v>0</v>
      </c>
      <c r="Q37" s="475"/>
      <c r="R37" s="291"/>
      <c r="S37" s="180"/>
      <c r="T37" s="292"/>
      <c r="U37" s="525"/>
      <c r="V37" s="202"/>
      <c r="W37" s="179"/>
      <c r="X37" s="203"/>
      <c r="Y37" s="541"/>
      <c r="Z37" s="291"/>
      <c r="AA37" s="180"/>
      <c r="AB37" s="292"/>
      <c r="AC37" s="561"/>
      <c r="AD37" s="185">
        <f t="shared" si="2"/>
        <v>0</v>
      </c>
      <c r="AE37" s="210">
        <f t="shared" si="2"/>
        <v>0</v>
      </c>
      <c r="AF37" s="210">
        <f t="shared" si="2"/>
        <v>0</v>
      </c>
      <c r="AG37" s="179"/>
      <c r="AH37" s="187">
        <f t="shared" si="8"/>
        <v>0</v>
      </c>
    </row>
    <row r="38" spans="1:34" ht="20.25" customHeight="1">
      <c r="A38" s="18"/>
      <c r="B38" s="18"/>
      <c r="D38" s="21" t="s">
        <v>180</v>
      </c>
      <c r="E38" s="89"/>
      <c r="F38" s="168">
        <v>0</v>
      </c>
      <c r="G38" s="169">
        <v>0</v>
      </c>
      <c r="H38" s="168">
        <v>0</v>
      </c>
      <c r="I38" s="168"/>
      <c r="J38" s="248">
        <f t="shared" si="9"/>
        <v>0</v>
      </c>
      <c r="K38" s="178">
        <f t="shared" si="6"/>
        <v>0</v>
      </c>
      <c r="L38" s="249">
        <f t="shared" si="7"/>
        <v>0</v>
      </c>
      <c r="M38" s="510"/>
      <c r="N38" s="202">
        <f>ROUND(J38+(J38*(RATES!$H$48)),0)</f>
        <v>0</v>
      </c>
      <c r="O38" s="179">
        <f>ROUND(K38+(K38*(RATES!$H$48)),0)</f>
        <v>0</v>
      </c>
      <c r="P38" s="203">
        <f>ROUND(L38+(L38*(RATES!$H$48)),0)</f>
        <v>0</v>
      </c>
      <c r="Q38" s="475"/>
      <c r="R38" s="291"/>
      <c r="S38" s="180"/>
      <c r="T38" s="292"/>
      <c r="U38" s="525"/>
      <c r="V38" s="202"/>
      <c r="W38" s="179"/>
      <c r="X38" s="203"/>
      <c r="Y38" s="541"/>
      <c r="Z38" s="291"/>
      <c r="AA38" s="180"/>
      <c r="AB38" s="292"/>
      <c r="AC38" s="561"/>
      <c r="AD38" s="185">
        <f t="shared" si="2"/>
        <v>0</v>
      </c>
      <c r="AE38" s="210">
        <f t="shared" si="2"/>
        <v>0</v>
      </c>
      <c r="AF38" s="210">
        <f t="shared" si="2"/>
        <v>0</v>
      </c>
      <c r="AG38" s="179"/>
      <c r="AH38" s="187">
        <f t="shared" si="8"/>
        <v>0</v>
      </c>
    </row>
    <row r="39" spans="1:34" ht="20.25" customHeight="1">
      <c r="A39" s="18"/>
      <c r="B39" s="18"/>
      <c r="D39" s="21" t="s">
        <v>180</v>
      </c>
      <c r="E39" s="89"/>
      <c r="F39" s="168">
        <v>0</v>
      </c>
      <c r="G39" s="169">
        <v>0</v>
      </c>
      <c r="H39" s="168">
        <v>0</v>
      </c>
      <c r="I39" s="168"/>
      <c r="J39" s="248">
        <f>ROUND(F39*G39,0)</f>
        <v>0</v>
      </c>
      <c r="K39" s="178">
        <f t="shared" si="6"/>
        <v>0</v>
      </c>
      <c r="L39" s="249">
        <f>G39*H39</f>
        <v>0</v>
      </c>
      <c r="M39" s="510"/>
      <c r="N39" s="202">
        <f>ROUND(J39+(J39*(RATES!$H$48)),0)</f>
        <v>0</v>
      </c>
      <c r="O39" s="179">
        <f>ROUND(K39+(K39*(RATES!$H$48)),0)</f>
        <v>0</v>
      </c>
      <c r="P39" s="203">
        <f>ROUND(L39+(L39*(RATES!$H$48)),0)</f>
        <v>0</v>
      </c>
      <c r="Q39" s="475"/>
      <c r="R39" s="291"/>
      <c r="S39" s="180"/>
      <c r="T39" s="292"/>
      <c r="U39" s="525"/>
      <c r="V39" s="202"/>
      <c r="W39" s="179"/>
      <c r="X39" s="203"/>
      <c r="Y39" s="541"/>
      <c r="Z39" s="291"/>
      <c r="AA39" s="180"/>
      <c r="AB39" s="292"/>
      <c r="AC39" s="561"/>
      <c r="AD39" s="185">
        <f t="shared" si="2"/>
        <v>0</v>
      </c>
      <c r="AE39" s="210">
        <f t="shared" si="2"/>
        <v>0</v>
      </c>
      <c r="AF39" s="210">
        <f t="shared" si="2"/>
        <v>0</v>
      </c>
      <c r="AG39" s="179"/>
      <c r="AH39" s="187">
        <f>SUM(AD39:AF39)</f>
        <v>0</v>
      </c>
    </row>
    <row r="40" spans="1:34" ht="20.25" customHeight="1">
      <c r="A40" s="18"/>
      <c r="B40" s="18"/>
      <c r="D40" s="21" t="s">
        <v>180</v>
      </c>
      <c r="E40" s="89"/>
      <c r="F40" s="168">
        <v>0</v>
      </c>
      <c r="G40" s="169">
        <v>0</v>
      </c>
      <c r="H40" s="168">
        <v>0</v>
      </c>
      <c r="I40" s="168"/>
      <c r="J40" s="248">
        <f>ROUND(F40*G40,0)</f>
        <v>0</v>
      </c>
      <c r="K40" s="178">
        <f t="shared" si="6"/>
        <v>0</v>
      </c>
      <c r="L40" s="249">
        <f>G40*H40</f>
        <v>0</v>
      </c>
      <c r="M40" s="510"/>
      <c r="N40" s="202">
        <f>ROUND(J40+(J40*(RATES!$H$48)),0)</f>
        <v>0</v>
      </c>
      <c r="O40" s="179">
        <f>ROUND(K40+(K40*(RATES!$H$48)),0)</f>
        <v>0</v>
      </c>
      <c r="P40" s="203">
        <f>ROUND(L40+(L40*(RATES!$H$48)),0)</f>
        <v>0</v>
      </c>
      <c r="Q40" s="475"/>
      <c r="R40" s="291"/>
      <c r="S40" s="180"/>
      <c r="T40" s="292"/>
      <c r="U40" s="525"/>
      <c r="V40" s="202"/>
      <c r="W40" s="179"/>
      <c r="X40" s="203"/>
      <c r="Y40" s="541"/>
      <c r="Z40" s="291"/>
      <c r="AA40" s="180"/>
      <c r="AB40" s="292"/>
      <c r="AC40" s="561"/>
      <c r="AD40" s="185">
        <f t="shared" si="2"/>
        <v>0</v>
      </c>
      <c r="AE40" s="210">
        <f t="shared" si="2"/>
        <v>0</v>
      </c>
      <c r="AF40" s="210">
        <f t="shared" si="2"/>
        <v>0</v>
      </c>
      <c r="AG40" s="179"/>
      <c r="AH40" s="187">
        <f>SUM(AD40:AF40)</f>
        <v>0</v>
      </c>
    </row>
    <row r="41" spans="1:34" ht="20.25" customHeight="1">
      <c r="A41" s="18"/>
      <c r="B41" s="18"/>
      <c r="D41" s="21" t="s">
        <v>180</v>
      </c>
      <c r="E41" s="89"/>
      <c r="F41" s="168">
        <v>0</v>
      </c>
      <c r="G41" s="169">
        <v>0</v>
      </c>
      <c r="H41" s="168">
        <v>0</v>
      </c>
      <c r="I41" s="168"/>
      <c r="J41" s="248">
        <f t="shared" si="9"/>
        <v>0</v>
      </c>
      <c r="K41" s="178">
        <f t="shared" si="6"/>
        <v>0</v>
      </c>
      <c r="L41" s="249">
        <f t="shared" si="7"/>
        <v>0</v>
      </c>
      <c r="M41" s="510"/>
      <c r="N41" s="202">
        <f>ROUND(J41+(J41*(RATES!$H$48)),0)</f>
        <v>0</v>
      </c>
      <c r="O41" s="179">
        <f>ROUND(K41+(K41*(RATES!$H$48)),0)</f>
        <v>0</v>
      </c>
      <c r="P41" s="203">
        <f>ROUND(L41+(L41*(RATES!$H$48)),0)</f>
        <v>0</v>
      </c>
      <c r="Q41" s="475"/>
      <c r="R41" s="291"/>
      <c r="S41" s="180"/>
      <c r="T41" s="292"/>
      <c r="U41" s="525"/>
      <c r="V41" s="202"/>
      <c r="W41" s="179"/>
      <c r="X41" s="203"/>
      <c r="Y41" s="541"/>
      <c r="Z41" s="291"/>
      <c r="AA41" s="180"/>
      <c r="AB41" s="292"/>
      <c r="AC41" s="561"/>
      <c r="AD41" s="185">
        <f t="shared" si="2"/>
        <v>0</v>
      </c>
      <c r="AE41" s="210">
        <f t="shared" si="2"/>
        <v>0</v>
      </c>
      <c r="AF41" s="210">
        <f t="shared" si="2"/>
        <v>0</v>
      </c>
      <c r="AG41" s="179"/>
      <c r="AH41" s="187">
        <f t="shared" si="8"/>
        <v>0</v>
      </c>
    </row>
    <row r="42" spans="1:34" ht="20.25" customHeight="1">
      <c r="A42" s="418"/>
      <c r="B42" s="418"/>
      <c r="C42" s="421"/>
      <c r="D42" s="432" t="s">
        <v>180</v>
      </c>
      <c r="E42" s="433"/>
      <c r="F42" s="168">
        <v>0</v>
      </c>
      <c r="G42" s="169">
        <v>0</v>
      </c>
      <c r="H42" s="434">
        <v>0</v>
      </c>
      <c r="I42" s="168"/>
      <c r="J42" s="295">
        <f>ROUND(F42*G42,0)</f>
        <v>0</v>
      </c>
      <c r="K42" s="406">
        <f t="shared" si="6"/>
        <v>0</v>
      </c>
      <c r="L42" s="263">
        <f t="shared" si="7"/>
        <v>0</v>
      </c>
      <c r="M42" s="510"/>
      <c r="N42" s="424">
        <f>ROUND(J42+(J42*(RATES!$H$48)),0)</f>
        <v>0</v>
      </c>
      <c r="O42" s="345">
        <f>ROUND(K42+(K42*(RATES!$H$48)),0)</f>
        <v>0</v>
      </c>
      <c r="P42" s="425">
        <f>ROUND(L42+(L42*(RATES!$H$48)),0)</f>
        <v>0</v>
      </c>
      <c r="Q42" s="475"/>
      <c r="R42" s="426"/>
      <c r="S42" s="428"/>
      <c r="T42" s="427"/>
      <c r="U42" s="525"/>
      <c r="V42" s="424"/>
      <c r="W42" s="345"/>
      <c r="X42" s="425"/>
      <c r="Y42" s="541"/>
      <c r="Z42" s="426"/>
      <c r="AA42" s="428"/>
      <c r="AB42" s="427"/>
      <c r="AC42" s="561"/>
      <c r="AD42" s="343">
        <f t="shared" si="2"/>
        <v>0</v>
      </c>
      <c r="AE42" s="344">
        <f t="shared" si="2"/>
        <v>0</v>
      </c>
      <c r="AF42" s="344">
        <f t="shared" si="2"/>
        <v>0</v>
      </c>
      <c r="AG42" s="345"/>
      <c r="AH42" s="329">
        <f t="shared" si="8"/>
        <v>0</v>
      </c>
    </row>
    <row r="43" spans="1:34" ht="20.25" customHeight="1">
      <c r="A43" s="18"/>
      <c r="B43" s="18"/>
      <c r="D43" s="125" t="s">
        <v>227</v>
      </c>
      <c r="E43" s="89"/>
      <c r="F43" s="18" t="s">
        <v>7</v>
      </c>
      <c r="G43" s="455" t="s">
        <v>181</v>
      </c>
      <c r="H43" s="82"/>
      <c r="I43" s="380"/>
      <c r="J43" s="248"/>
      <c r="K43" s="178"/>
      <c r="L43" s="249"/>
      <c r="M43" s="510"/>
      <c r="N43" s="202"/>
      <c r="O43" s="179"/>
      <c r="P43" s="203"/>
      <c r="Q43" s="475"/>
      <c r="R43" s="291"/>
      <c r="S43" s="180"/>
      <c r="T43" s="292"/>
      <c r="U43" s="525"/>
      <c r="V43" s="202"/>
      <c r="W43" s="179"/>
      <c r="X43" s="203"/>
      <c r="Y43" s="541"/>
      <c r="Z43" s="291"/>
      <c r="AA43" s="180"/>
      <c r="AB43" s="292"/>
      <c r="AC43" s="561"/>
      <c r="AD43" s="185"/>
      <c r="AE43" s="210"/>
      <c r="AF43" s="210"/>
      <c r="AG43" s="179"/>
      <c r="AH43" s="187"/>
    </row>
    <row r="44" spans="1:34" ht="20.25" customHeight="1">
      <c r="A44" s="18"/>
      <c r="B44" s="18"/>
      <c r="D44" s="123" t="s">
        <v>257</v>
      </c>
      <c r="E44" s="89"/>
      <c r="F44" s="434">
        <v>0</v>
      </c>
      <c r="G44" s="435">
        <v>0</v>
      </c>
      <c r="H44" s="434">
        <v>0</v>
      </c>
      <c r="I44" s="168"/>
      <c r="J44" s="248">
        <f>F44*G44</f>
        <v>0</v>
      </c>
      <c r="K44" s="178">
        <f>G44*I44</f>
        <v>0</v>
      </c>
      <c r="L44" s="249">
        <f>G44*H44</f>
        <v>0</v>
      </c>
      <c r="M44" s="510"/>
      <c r="N44" s="202">
        <f>J44+(J44*(RATES!$H$48))</f>
        <v>0</v>
      </c>
      <c r="O44" s="179">
        <f>K44+(K44*(RATES!$H$48))</f>
        <v>0</v>
      </c>
      <c r="P44" s="203">
        <f>G44*H44</f>
        <v>0</v>
      </c>
      <c r="Q44" s="475"/>
      <c r="R44" s="291"/>
      <c r="S44" s="180"/>
      <c r="T44" s="292"/>
      <c r="U44" s="525"/>
      <c r="V44" s="202"/>
      <c r="W44" s="179"/>
      <c r="X44" s="203"/>
      <c r="Y44" s="541"/>
      <c r="Z44" s="291"/>
      <c r="AA44" s="180"/>
      <c r="AB44" s="292"/>
      <c r="AC44" s="561"/>
      <c r="AD44" s="185">
        <f t="shared" ref="AD44:AF46" si="10">SUM(J44 + N44+R44+ V44+Z44)</f>
        <v>0</v>
      </c>
      <c r="AE44" s="210">
        <f t="shared" si="10"/>
        <v>0</v>
      </c>
      <c r="AF44" s="210">
        <f t="shared" si="10"/>
        <v>0</v>
      </c>
      <c r="AG44" s="179"/>
      <c r="AH44" s="187">
        <f>SUM(AD44:AF44)</f>
        <v>0</v>
      </c>
    </row>
    <row r="45" spans="1:34" ht="20.25" customHeight="1">
      <c r="A45" s="18"/>
      <c r="B45" s="18"/>
      <c r="D45" s="123" t="s">
        <v>257</v>
      </c>
      <c r="E45" s="89"/>
      <c r="F45" s="434">
        <v>0</v>
      </c>
      <c r="G45" s="435">
        <v>0</v>
      </c>
      <c r="H45" s="434">
        <v>0</v>
      </c>
      <c r="I45" s="168"/>
      <c r="J45" s="248">
        <f t="shared" ref="J45:J46" si="11">F45*G45</f>
        <v>0</v>
      </c>
      <c r="K45" s="178">
        <f>G45*I45</f>
        <v>0</v>
      </c>
      <c r="L45" s="249">
        <f>G45*H45</f>
        <v>0</v>
      </c>
      <c r="M45" s="510"/>
      <c r="N45" s="202">
        <f>J45+(J45*(RATES!$H$48))</f>
        <v>0</v>
      </c>
      <c r="O45" s="179">
        <f>K45+(K45*(RATES!$H$48))</f>
        <v>0</v>
      </c>
      <c r="P45" s="203">
        <f t="shared" ref="P45:P46" si="12">G45*H45</f>
        <v>0</v>
      </c>
      <c r="Q45" s="475"/>
      <c r="R45" s="291"/>
      <c r="S45" s="180"/>
      <c r="T45" s="292"/>
      <c r="U45" s="525"/>
      <c r="V45" s="202"/>
      <c r="W45" s="179"/>
      <c r="X45" s="203"/>
      <c r="Y45" s="541"/>
      <c r="Z45" s="291"/>
      <c r="AA45" s="180"/>
      <c r="AB45" s="292"/>
      <c r="AC45" s="561"/>
      <c r="AD45" s="185">
        <f t="shared" si="10"/>
        <v>0</v>
      </c>
      <c r="AE45" s="210">
        <f t="shared" si="10"/>
        <v>0</v>
      </c>
      <c r="AF45" s="210">
        <f t="shared" si="10"/>
        <v>0</v>
      </c>
      <c r="AG45" s="179"/>
      <c r="AH45" s="187">
        <f>SUM(AD45:AF45)</f>
        <v>0</v>
      </c>
    </row>
    <row r="46" spans="1:34" ht="20.25" customHeight="1">
      <c r="A46" s="18"/>
      <c r="B46" s="18"/>
      <c r="D46" s="123" t="s">
        <v>257</v>
      </c>
      <c r="E46" s="89"/>
      <c r="F46" s="434">
        <v>0</v>
      </c>
      <c r="G46" s="435">
        <v>0</v>
      </c>
      <c r="H46" s="434">
        <v>0</v>
      </c>
      <c r="I46" s="168"/>
      <c r="J46" s="248">
        <f t="shared" si="11"/>
        <v>0</v>
      </c>
      <c r="K46" s="178">
        <f>G46*I46</f>
        <v>0</v>
      </c>
      <c r="L46" s="249">
        <f>G46*H46</f>
        <v>0</v>
      </c>
      <c r="M46" s="510"/>
      <c r="N46" s="202">
        <f>J46+(J46*(RATES!$H$48))</f>
        <v>0</v>
      </c>
      <c r="O46" s="179">
        <f>K46+(K46*(RATES!$H$48))</f>
        <v>0</v>
      </c>
      <c r="P46" s="203">
        <f t="shared" si="12"/>
        <v>0</v>
      </c>
      <c r="Q46" s="475"/>
      <c r="R46" s="291"/>
      <c r="S46" s="180"/>
      <c r="T46" s="292"/>
      <c r="U46" s="525"/>
      <c r="V46" s="202"/>
      <c r="W46" s="179"/>
      <c r="X46" s="203"/>
      <c r="Y46" s="541"/>
      <c r="Z46" s="291"/>
      <c r="AA46" s="180"/>
      <c r="AB46" s="292"/>
      <c r="AC46" s="561"/>
      <c r="AD46" s="185">
        <f t="shared" si="10"/>
        <v>0</v>
      </c>
      <c r="AE46" s="210">
        <f t="shared" si="10"/>
        <v>0</v>
      </c>
      <c r="AF46" s="210">
        <f t="shared" si="10"/>
        <v>0</v>
      </c>
      <c r="AG46" s="179"/>
      <c r="AH46" s="187">
        <f>SUM(AD46:AF46)</f>
        <v>0</v>
      </c>
    </row>
    <row r="47" spans="1:34" ht="20.25" customHeight="1">
      <c r="A47" s="18"/>
      <c r="B47" s="18"/>
      <c r="D47" s="123"/>
      <c r="E47" s="89"/>
      <c r="F47" s="733" t="s">
        <v>328</v>
      </c>
      <c r="G47" s="124" t="s">
        <v>228</v>
      </c>
      <c r="H47" s="82"/>
      <c r="I47" s="380"/>
      <c r="J47" s="248"/>
      <c r="K47" s="178"/>
      <c r="L47" s="249"/>
      <c r="M47" s="510"/>
      <c r="N47" s="202"/>
      <c r="O47" s="179"/>
      <c r="P47" s="203"/>
      <c r="Q47" s="475"/>
      <c r="R47" s="291"/>
      <c r="S47" s="180"/>
      <c r="T47" s="292"/>
      <c r="U47" s="525"/>
      <c r="V47" s="202"/>
      <c r="W47" s="179"/>
      <c r="X47" s="203"/>
      <c r="Y47" s="541"/>
      <c r="Z47" s="291"/>
      <c r="AA47" s="180"/>
      <c r="AB47" s="292"/>
      <c r="AC47" s="561"/>
      <c r="AD47" s="185"/>
      <c r="AE47" s="210"/>
      <c r="AF47" s="210"/>
      <c r="AG47" s="179"/>
      <c r="AH47" s="187"/>
    </row>
    <row r="48" spans="1:34" ht="20.25" customHeight="1">
      <c r="A48" s="18"/>
      <c r="B48" s="18"/>
      <c r="D48" s="123" t="s">
        <v>224</v>
      </c>
      <c r="E48" s="89"/>
      <c r="F48" s="729">
        <v>0</v>
      </c>
      <c r="G48" s="169">
        <v>0</v>
      </c>
      <c r="H48" s="736"/>
      <c r="I48" s="82"/>
      <c r="J48" s="248">
        <f>F48*G48</f>
        <v>0</v>
      </c>
      <c r="K48" s="178">
        <f t="shared" ref="K48:K56" si="13">G48*I48</f>
        <v>0</v>
      </c>
      <c r="L48" s="249">
        <f t="shared" ref="L48:L56" si="14">G48*H48</f>
        <v>0</v>
      </c>
      <c r="M48" s="510"/>
      <c r="N48" s="202">
        <f>J48+(J48*(RATES!$H$48))</f>
        <v>0</v>
      </c>
      <c r="O48" s="179">
        <f>K48+(K48*(RATES!$H$48))</f>
        <v>0</v>
      </c>
      <c r="P48" s="203">
        <f>L48+(L48*(RATES!$H$48))</f>
        <v>0</v>
      </c>
      <c r="Q48" s="475"/>
      <c r="R48" s="291"/>
      <c r="S48" s="180"/>
      <c r="T48" s="292"/>
      <c r="U48" s="525"/>
      <c r="V48" s="202"/>
      <c r="W48" s="179"/>
      <c r="X48" s="203"/>
      <c r="Y48" s="541"/>
      <c r="Z48" s="291"/>
      <c r="AA48" s="180"/>
      <c r="AB48" s="292"/>
      <c r="AC48" s="561"/>
      <c r="AD48" s="185">
        <f t="shared" si="2"/>
        <v>0</v>
      </c>
      <c r="AE48" s="210">
        <f t="shared" si="2"/>
        <v>0</v>
      </c>
      <c r="AF48" s="210">
        <f>SUM(L48 + P48+T48+ X48+AB48)</f>
        <v>0</v>
      </c>
      <c r="AG48" s="179"/>
      <c r="AH48" s="187">
        <f t="shared" ref="AH48:AH57" si="15">SUM(AD48:AF48)</f>
        <v>0</v>
      </c>
    </row>
    <row r="49" spans="1:34" ht="20.25" customHeight="1">
      <c r="A49" s="18"/>
      <c r="B49" s="18"/>
      <c r="D49" s="123" t="s">
        <v>225</v>
      </c>
      <c r="E49" s="89"/>
      <c r="F49" s="729">
        <v>0</v>
      </c>
      <c r="G49" s="169">
        <v>0</v>
      </c>
      <c r="H49" s="736"/>
      <c r="I49" s="82"/>
      <c r="J49" s="248">
        <f t="shared" ref="J49:J56" si="16">F49*G49</f>
        <v>0</v>
      </c>
      <c r="K49" s="178">
        <f t="shared" si="13"/>
        <v>0</v>
      </c>
      <c r="L49" s="249">
        <f t="shared" si="14"/>
        <v>0</v>
      </c>
      <c r="M49" s="510"/>
      <c r="N49" s="202">
        <f>J49+(J49*(RATES!$H$48))</f>
        <v>0</v>
      </c>
      <c r="O49" s="179">
        <f>K49+(K49*(RATES!$H$48))</f>
        <v>0</v>
      </c>
      <c r="P49" s="203">
        <f>L49+(L49*(RATES!$H$48))</f>
        <v>0</v>
      </c>
      <c r="Q49" s="475"/>
      <c r="R49" s="291"/>
      <c r="S49" s="180"/>
      <c r="T49" s="292"/>
      <c r="U49" s="525"/>
      <c r="V49" s="202"/>
      <c r="W49" s="179"/>
      <c r="X49" s="203"/>
      <c r="Y49" s="541"/>
      <c r="Z49" s="291"/>
      <c r="AA49" s="180"/>
      <c r="AB49" s="292"/>
      <c r="AC49" s="561"/>
      <c r="AD49" s="185">
        <f t="shared" si="2"/>
        <v>0</v>
      </c>
      <c r="AE49" s="210">
        <f t="shared" si="2"/>
        <v>0</v>
      </c>
      <c r="AF49" s="210">
        <f>SUM(L49 + P49+T49+ X49+AB49)</f>
        <v>0</v>
      </c>
      <c r="AG49" s="179"/>
      <c r="AH49" s="187">
        <f t="shared" si="15"/>
        <v>0</v>
      </c>
    </row>
    <row r="50" spans="1:34" ht="20.25" customHeight="1">
      <c r="A50" s="18"/>
      <c r="B50" s="18"/>
      <c r="D50" s="123" t="s">
        <v>226</v>
      </c>
      <c r="E50" s="89"/>
      <c r="F50" s="729">
        <v>0</v>
      </c>
      <c r="G50" s="169">
        <v>0</v>
      </c>
      <c r="H50" s="736"/>
      <c r="I50" s="82"/>
      <c r="J50" s="248">
        <f t="shared" si="16"/>
        <v>0</v>
      </c>
      <c r="K50" s="178">
        <f t="shared" si="13"/>
        <v>0</v>
      </c>
      <c r="L50" s="249">
        <f t="shared" si="14"/>
        <v>0</v>
      </c>
      <c r="M50" s="510"/>
      <c r="N50" s="202">
        <f>J50+(J50*(RATES!$H$48))</f>
        <v>0</v>
      </c>
      <c r="O50" s="179">
        <f>K50+(K50*(RATES!$H$48))</f>
        <v>0</v>
      </c>
      <c r="P50" s="203">
        <f>L50+(L50*(RATES!$H$48))</f>
        <v>0</v>
      </c>
      <c r="Q50" s="475"/>
      <c r="R50" s="291"/>
      <c r="S50" s="180"/>
      <c r="T50" s="292"/>
      <c r="U50" s="525"/>
      <c r="V50" s="202"/>
      <c r="W50" s="179"/>
      <c r="X50" s="203"/>
      <c r="Y50" s="541"/>
      <c r="Z50" s="291"/>
      <c r="AA50" s="180"/>
      <c r="AB50" s="292"/>
      <c r="AC50" s="561"/>
      <c r="AD50" s="185">
        <f t="shared" si="2"/>
        <v>0</v>
      </c>
      <c r="AE50" s="210">
        <f t="shared" si="2"/>
        <v>0</v>
      </c>
      <c r="AF50" s="210">
        <f>SUM(L50 + P50+T50+ X50+AB50)</f>
        <v>0</v>
      </c>
      <c r="AG50" s="179"/>
      <c r="AH50" s="187">
        <f t="shared" si="15"/>
        <v>0</v>
      </c>
    </row>
    <row r="51" spans="1:34" ht="20.25" customHeight="1">
      <c r="A51" s="18"/>
      <c r="B51" s="18"/>
      <c r="D51" s="123" t="s">
        <v>224</v>
      </c>
      <c r="E51" s="89"/>
      <c r="F51" s="729">
        <v>0</v>
      </c>
      <c r="G51" s="169">
        <v>0</v>
      </c>
      <c r="H51" s="736"/>
      <c r="I51" s="82"/>
      <c r="J51" s="248">
        <f t="shared" si="16"/>
        <v>0</v>
      </c>
      <c r="K51" s="178">
        <f t="shared" si="13"/>
        <v>0</v>
      </c>
      <c r="L51" s="249">
        <f t="shared" si="14"/>
        <v>0</v>
      </c>
      <c r="M51" s="510"/>
      <c r="N51" s="202">
        <f>J51+(J51*(RATES!$H$48))</f>
        <v>0</v>
      </c>
      <c r="O51" s="179">
        <f>K51+(K51*(RATES!$H$48))</f>
        <v>0</v>
      </c>
      <c r="P51" s="203">
        <f>L51+(L51*(RATES!$H$48))</f>
        <v>0</v>
      </c>
      <c r="Q51" s="475"/>
      <c r="R51" s="291"/>
      <c r="S51" s="180"/>
      <c r="T51" s="292"/>
      <c r="U51" s="525"/>
      <c r="V51" s="202"/>
      <c r="W51" s="179"/>
      <c r="X51" s="203"/>
      <c r="Y51" s="541"/>
      <c r="Z51" s="291"/>
      <c r="AA51" s="180"/>
      <c r="AB51" s="292"/>
      <c r="AC51" s="561"/>
      <c r="AD51" s="185">
        <f t="shared" si="2"/>
        <v>0</v>
      </c>
      <c r="AE51" s="210">
        <f t="shared" si="2"/>
        <v>0</v>
      </c>
      <c r="AF51" s="210">
        <f t="shared" si="2"/>
        <v>0</v>
      </c>
      <c r="AG51" s="179"/>
      <c r="AH51" s="187">
        <f t="shared" si="15"/>
        <v>0</v>
      </c>
    </row>
    <row r="52" spans="1:34" ht="20.25" customHeight="1">
      <c r="A52" s="18"/>
      <c r="B52" s="18"/>
      <c r="D52" s="123" t="s">
        <v>225</v>
      </c>
      <c r="E52" s="89"/>
      <c r="F52" s="729">
        <v>0</v>
      </c>
      <c r="G52" s="169">
        <v>0</v>
      </c>
      <c r="H52" s="736"/>
      <c r="I52" s="82"/>
      <c r="J52" s="248">
        <f t="shared" si="16"/>
        <v>0</v>
      </c>
      <c r="K52" s="178">
        <f t="shared" si="13"/>
        <v>0</v>
      </c>
      <c r="L52" s="249">
        <f t="shared" si="14"/>
        <v>0</v>
      </c>
      <c r="M52" s="510"/>
      <c r="N52" s="202">
        <f>J52+(J52*(RATES!$H$48))</f>
        <v>0</v>
      </c>
      <c r="O52" s="179">
        <f>K52+(K52*(RATES!$H$48))</f>
        <v>0</v>
      </c>
      <c r="P52" s="203">
        <f>L52+(L52*(RATES!$H$48))</f>
        <v>0</v>
      </c>
      <c r="Q52" s="475"/>
      <c r="R52" s="291"/>
      <c r="S52" s="180"/>
      <c r="T52" s="292"/>
      <c r="U52" s="525"/>
      <c r="V52" s="202"/>
      <c r="W52" s="179"/>
      <c r="X52" s="203"/>
      <c r="Y52" s="541"/>
      <c r="Z52" s="291"/>
      <c r="AA52" s="180"/>
      <c r="AB52" s="292"/>
      <c r="AC52" s="561"/>
      <c r="AD52" s="185">
        <f t="shared" si="2"/>
        <v>0</v>
      </c>
      <c r="AE52" s="210">
        <f t="shared" si="2"/>
        <v>0</v>
      </c>
      <c r="AF52" s="210">
        <f t="shared" si="2"/>
        <v>0</v>
      </c>
      <c r="AG52" s="179"/>
      <c r="AH52" s="187">
        <f t="shared" si="15"/>
        <v>0</v>
      </c>
    </row>
    <row r="53" spans="1:34" ht="20.25" customHeight="1">
      <c r="A53" s="18"/>
      <c r="B53" s="18"/>
      <c r="D53" s="123" t="s">
        <v>226</v>
      </c>
      <c r="E53" s="89"/>
      <c r="F53" s="729">
        <v>0</v>
      </c>
      <c r="G53" s="169">
        <v>0</v>
      </c>
      <c r="H53" s="736"/>
      <c r="I53" s="82"/>
      <c r="J53" s="248">
        <f t="shared" si="16"/>
        <v>0</v>
      </c>
      <c r="K53" s="178">
        <f t="shared" si="13"/>
        <v>0</v>
      </c>
      <c r="L53" s="249">
        <f t="shared" si="14"/>
        <v>0</v>
      </c>
      <c r="M53" s="510"/>
      <c r="N53" s="202">
        <f>J53+(J53*(RATES!$H$48))</f>
        <v>0</v>
      </c>
      <c r="O53" s="179">
        <f>K53+(K53*(RATES!$H$48))</f>
        <v>0</v>
      </c>
      <c r="P53" s="203">
        <f>L53+(L53*(RATES!$H$48))</f>
        <v>0</v>
      </c>
      <c r="Q53" s="475"/>
      <c r="R53" s="291"/>
      <c r="S53" s="180"/>
      <c r="T53" s="292"/>
      <c r="U53" s="525"/>
      <c r="V53" s="202"/>
      <c r="W53" s="179"/>
      <c r="X53" s="203"/>
      <c r="Y53" s="541"/>
      <c r="Z53" s="291"/>
      <c r="AA53" s="180"/>
      <c r="AB53" s="292"/>
      <c r="AC53" s="561"/>
      <c r="AD53" s="185">
        <f t="shared" si="2"/>
        <v>0</v>
      </c>
      <c r="AE53" s="210">
        <f t="shared" si="2"/>
        <v>0</v>
      </c>
      <c r="AF53" s="210">
        <f t="shared" si="2"/>
        <v>0</v>
      </c>
      <c r="AG53" s="179"/>
      <c r="AH53" s="187">
        <f t="shared" si="15"/>
        <v>0</v>
      </c>
    </row>
    <row r="54" spans="1:34" ht="20.25" customHeight="1">
      <c r="A54" s="18"/>
      <c r="B54" s="18"/>
      <c r="D54" s="123" t="s">
        <v>229</v>
      </c>
      <c r="E54" s="89"/>
      <c r="F54" s="729">
        <v>0</v>
      </c>
      <c r="G54" s="169">
        <v>0</v>
      </c>
      <c r="H54" s="736"/>
      <c r="I54" s="82"/>
      <c r="J54" s="248">
        <f t="shared" si="16"/>
        <v>0</v>
      </c>
      <c r="K54" s="178">
        <f t="shared" si="13"/>
        <v>0</v>
      </c>
      <c r="L54" s="249">
        <f t="shared" si="14"/>
        <v>0</v>
      </c>
      <c r="M54" s="510"/>
      <c r="N54" s="202">
        <f>J54+(J54*(RATES!$H$48))</f>
        <v>0</v>
      </c>
      <c r="O54" s="179">
        <f>K54+(K54*(RATES!$H$48))</f>
        <v>0</v>
      </c>
      <c r="P54" s="203">
        <f>L54+(L54*(RATES!$H$48))</f>
        <v>0</v>
      </c>
      <c r="Q54" s="475"/>
      <c r="R54" s="291"/>
      <c r="S54" s="180"/>
      <c r="T54" s="292"/>
      <c r="U54" s="525"/>
      <c r="V54" s="202"/>
      <c r="W54" s="179"/>
      <c r="X54" s="203"/>
      <c r="Y54" s="541"/>
      <c r="Z54" s="291"/>
      <c r="AA54" s="180"/>
      <c r="AB54" s="292"/>
      <c r="AC54" s="561"/>
      <c r="AD54" s="185">
        <f t="shared" si="2"/>
        <v>0</v>
      </c>
      <c r="AE54" s="210">
        <f t="shared" si="2"/>
        <v>0</v>
      </c>
      <c r="AF54" s="210">
        <f>SUM(L54 + P54+T54+ X54+AB54)</f>
        <v>0</v>
      </c>
      <c r="AG54" s="179"/>
      <c r="AH54" s="187">
        <f t="shared" si="15"/>
        <v>0</v>
      </c>
    </row>
    <row r="55" spans="1:34" ht="20.25" customHeight="1">
      <c r="A55" s="18"/>
      <c r="B55" s="18"/>
      <c r="D55" s="123" t="s">
        <v>237</v>
      </c>
      <c r="E55" s="89"/>
      <c r="F55" s="729">
        <v>0</v>
      </c>
      <c r="G55" s="169">
        <v>0</v>
      </c>
      <c r="H55" s="736"/>
      <c r="I55" s="82"/>
      <c r="J55" s="248">
        <f t="shared" si="16"/>
        <v>0</v>
      </c>
      <c r="K55" s="178">
        <f t="shared" si="13"/>
        <v>0</v>
      </c>
      <c r="L55" s="249">
        <f t="shared" si="14"/>
        <v>0</v>
      </c>
      <c r="M55" s="510"/>
      <c r="N55" s="202">
        <f>J55+(J55*(RATES!$H$48))</f>
        <v>0</v>
      </c>
      <c r="O55" s="179">
        <f>K55+(K55*(RATES!$H$48))</f>
        <v>0</v>
      </c>
      <c r="P55" s="203">
        <f>L55+(L55*(RATES!$H$48))</f>
        <v>0</v>
      </c>
      <c r="Q55" s="475"/>
      <c r="R55" s="291"/>
      <c r="S55" s="180"/>
      <c r="T55" s="292"/>
      <c r="U55" s="525"/>
      <c r="V55" s="202"/>
      <c r="W55" s="179"/>
      <c r="X55" s="203"/>
      <c r="Y55" s="541"/>
      <c r="Z55" s="291"/>
      <c r="AA55" s="180"/>
      <c r="AB55" s="292"/>
      <c r="AC55" s="561"/>
      <c r="AD55" s="185">
        <f t="shared" si="2"/>
        <v>0</v>
      </c>
      <c r="AE55" s="210">
        <f t="shared" si="2"/>
        <v>0</v>
      </c>
      <c r="AF55" s="210">
        <f>SUM(L55 + P55+T55+ X55+AB55)</f>
        <v>0</v>
      </c>
      <c r="AG55" s="179"/>
      <c r="AH55" s="187">
        <f t="shared" si="15"/>
        <v>0</v>
      </c>
    </row>
    <row r="56" spans="1:34" ht="20.25" customHeight="1">
      <c r="A56" s="418"/>
      <c r="B56" s="418"/>
      <c r="C56" s="421"/>
      <c r="D56" s="432" t="s">
        <v>182</v>
      </c>
      <c r="E56" s="433"/>
      <c r="F56" s="729">
        <v>0</v>
      </c>
      <c r="G56" s="169">
        <v>0</v>
      </c>
      <c r="H56" s="736"/>
      <c r="I56" s="82"/>
      <c r="J56" s="295">
        <f t="shared" si="16"/>
        <v>0</v>
      </c>
      <c r="K56" s="406">
        <f t="shared" si="13"/>
        <v>0</v>
      </c>
      <c r="L56" s="263">
        <f t="shared" si="14"/>
        <v>0</v>
      </c>
      <c r="M56" s="510"/>
      <c r="N56" s="424">
        <f>J56+(J56*(RATES!$H$48))</f>
        <v>0</v>
      </c>
      <c r="O56" s="345">
        <f>K56+(K56*(RATES!$H$48))</f>
        <v>0</v>
      </c>
      <c r="P56" s="425">
        <f>L56+(L56*(RATES!$H$48))</f>
        <v>0</v>
      </c>
      <c r="Q56" s="475"/>
      <c r="R56" s="426"/>
      <c r="S56" s="428"/>
      <c r="T56" s="427"/>
      <c r="U56" s="525"/>
      <c r="V56" s="424"/>
      <c r="W56" s="345"/>
      <c r="X56" s="425"/>
      <c r="Y56" s="541"/>
      <c r="Z56" s="426"/>
      <c r="AA56" s="428"/>
      <c r="AB56" s="427"/>
      <c r="AC56" s="561"/>
      <c r="AD56" s="343">
        <f t="shared" si="2"/>
        <v>0</v>
      </c>
      <c r="AE56" s="344">
        <f t="shared" si="2"/>
        <v>0</v>
      </c>
      <c r="AF56" s="344">
        <f>SUM(L56 + P56+T56+ X56+AB56)</f>
        <v>0</v>
      </c>
      <c r="AG56" s="345"/>
      <c r="AH56" s="329">
        <f t="shared" si="15"/>
        <v>0</v>
      </c>
    </row>
    <row r="57" spans="1:34" s="31" customFormat="1" ht="20.25" customHeight="1">
      <c r="A57" s="29"/>
      <c r="B57" s="29"/>
      <c r="C57" s="29"/>
      <c r="D57" s="154"/>
      <c r="E57" s="371"/>
      <c r="F57" s="29"/>
      <c r="G57" s="371" t="s">
        <v>45</v>
      </c>
      <c r="H57" s="29"/>
      <c r="I57" s="29"/>
      <c r="J57" s="256">
        <f>SUM(J33:J56)</f>
        <v>0</v>
      </c>
      <c r="K57" s="257">
        <f>SUM(K33:K56)</f>
        <v>0</v>
      </c>
      <c r="L57" s="258">
        <f>SUM(L33:L56)</f>
        <v>0</v>
      </c>
      <c r="M57" s="509"/>
      <c r="N57" s="365">
        <f>SUM(N33:N56)</f>
        <v>0</v>
      </c>
      <c r="O57" s="366">
        <f>SUM(O33:O56)</f>
        <v>0</v>
      </c>
      <c r="P57" s="367">
        <f>SUM(P33:P56)</f>
        <v>0</v>
      </c>
      <c r="Q57" s="476"/>
      <c r="R57" s="368"/>
      <c r="S57" s="369"/>
      <c r="T57" s="370"/>
      <c r="U57" s="526"/>
      <c r="V57" s="365"/>
      <c r="W57" s="366"/>
      <c r="X57" s="367"/>
      <c r="Y57" s="542"/>
      <c r="Z57" s="368"/>
      <c r="AA57" s="369"/>
      <c r="AB57" s="370"/>
      <c r="AC57" s="562"/>
      <c r="AD57" s="349">
        <f t="shared" si="2"/>
        <v>0</v>
      </c>
      <c r="AE57" s="350">
        <f t="shared" si="2"/>
        <v>0</v>
      </c>
      <c r="AF57" s="350">
        <f>SUM(L57 + P57+T57+ X57+AB57)</f>
        <v>0</v>
      </c>
      <c r="AG57" s="351"/>
      <c r="AH57" s="352">
        <f t="shared" si="15"/>
        <v>0</v>
      </c>
    </row>
    <row r="58" spans="1:34" ht="20.25" customHeight="1">
      <c r="A58" s="418"/>
      <c r="B58" s="418"/>
      <c r="C58" s="421"/>
      <c r="D58" s="432"/>
      <c r="E58" s="437"/>
      <c r="F58" s="438"/>
      <c r="G58" s="439"/>
      <c r="H58" s="421"/>
      <c r="I58" s="421"/>
      <c r="J58" s="295"/>
      <c r="K58" s="406"/>
      <c r="L58" s="263"/>
      <c r="M58" s="510"/>
      <c r="N58" s="424"/>
      <c r="O58" s="345"/>
      <c r="P58" s="425"/>
      <c r="Q58" s="477"/>
      <c r="R58" s="426"/>
      <c r="S58" s="428"/>
      <c r="T58" s="427"/>
      <c r="U58" s="527"/>
      <c r="V58" s="424"/>
      <c r="W58" s="345"/>
      <c r="X58" s="425"/>
      <c r="Y58" s="543"/>
      <c r="Z58" s="426"/>
      <c r="AA58" s="428"/>
      <c r="AB58" s="427"/>
      <c r="AC58" s="561"/>
      <c r="AD58" s="346"/>
      <c r="AE58" s="344"/>
      <c r="AF58" s="344"/>
      <c r="AG58" s="429"/>
      <c r="AH58" s="329"/>
    </row>
    <row r="59" spans="1:34" s="31" customFormat="1" ht="20.25" customHeight="1">
      <c r="A59" s="29"/>
      <c r="B59" s="29"/>
      <c r="C59" s="29"/>
      <c r="D59" s="29"/>
      <c r="E59" s="371"/>
      <c r="F59" s="371" t="s">
        <v>9</v>
      </c>
      <c r="G59" s="29"/>
      <c r="H59" s="29"/>
      <c r="I59" s="29"/>
      <c r="J59" s="802">
        <f>SUM(J30+J57)</f>
        <v>0</v>
      </c>
      <c r="K59" s="803">
        <f>SUM(K30+K57)</f>
        <v>0</v>
      </c>
      <c r="L59" s="806">
        <f>SUM(L30+L57)</f>
        <v>0</v>
      </c>
      <c r="M59" s="511"/>
      <c r="N59" s="841">
        <f>SUM(N30+N57)</f>
        <v>0</v>
      </c>
      <c r="O59" s="842">
        <f>SUM(O30+O57)</f>
        <v>0</v>
      </c>
      <c r="P59" s="843">
        <f>SUM(P30+P57)</f>
        <v>0</v>
      </c>
      <c r="Q59" s="476"/>
      <c r="R59" s="368"/>
      <c r="S59" s="369"/>
      <c r="T59" s="370"/>
      <c r="U59" s="526"/>
      <c r="V59" s="365"/>
      <c r="W59" s="366"/>
      <c r="X59" s="367"/>
      <c r="Y59" s="542"/>
      <c r="Z59" s="368"/>
      <c r="AA59" s="369"/>
      <c r="AB59" s="370"/>
      <c r="AC59" s="563"/>
      <c r="AD59" s="798">
        <f>SUM(J59 + N59+R59+ V59+Z59)</f>
        <v>0</v>
      </c>
      <c r="AE59" s="799">
        <f>SUM(K59 + O59+S59+ W59+AA59)</f>
        <v>0</v>
      </c>
      <c r="AF59" s="799">
        <f>SUM(L59 + P59+T59+ X59+AB59)</f>
        <v>0</v>
      </c>
      <c r="AG59" s="800"/>
      <c r="AH59" s="801">
        <f>SUM(AD59:AF59)</f>
        <v>0</v>
      </c>
    </row>
    <row r="60" spans="1:34" ht="20.25" customHeight="1">
      <c r="A60" s="18"/>
      <c r="B60" s="18"/>
      <c r="C60" s="18"/>
      <c r="D60" s="18"/>
      <c r="E60" s="18"/>
      <c r="F60" s="18"/>
      <c r="G60" s="18"/>
      <c r="H60" s="18"/>
      <c r="I60" s="18"/>
      <c r="J60" s="207"/>
      <c r="K60" s="208"/>
      <c r="L60" s="249"/>
      <c r="M60" s="512"/>
      <c r="N60" s="202"/>
      <c r="O60" s="179"/>
      <c r="P60" s="203"/>
      <c r="Q60" s="475"/>
      <c r="R60" s="291"/>
      <c r="S60" s="180"/>
      <c r="T60" s="292"/>
      <c r="U60" s="525"/>
      <c r="V60" s="202"/>
      <c r="W60" s="179"/>
      <c r="X60" s="203"/>
      <c r="Y60" s="541"/>
      <c r="Z60" s="291"/>
      <c r="AA60" s="180"/>
      <c r="AB60" s="292"/>
      <c r="AC60" s="564"/>
      <c r="AD60" s="185"/>
      <c r="AE60" s="210"/>
      <c r="AF60" s="210"/>
      <c r="AG60" s="179"/>
      <c r="AH60" s="187"/>
    </row>
    <row r="61" spans="1:34" ht="20.25" customHeight="1">
      <c r="A61" s="18"/>
      <c r="B61" s="21" t="s">
        <v>10</v>
      </c>
      <c r="C61" s="35" t="s">
        <v>11</v>
      </c>
      <c r="D61" s="18"/>
      <c r="E61" s="18"/>
      <c r="F61" s="19"/>
      <c r="G61" s="19"/>
      <c r="H61" s="19"/>
      <c r="I61" s="19"/>
      <c r="J61" s="207"/>
      <c r="K61" s="208"/>
      <c r="L61" s="249"/>
      <c r="M61" s="512"/>
      <c r="N61" s="202"/>
      <c r="O61" s="179"/>
      <c r="P61" s="203"/>
      <c r="Q61" s="475"/>
      <c r="R61" s="291"/>
      <c r="S61" s="180"/>
      <c r="T61" s="292"/>
      <c r="U61" s="525"/>
      <c r="V61" s="202"/>
      <c r="W61" s="179"/>
      <c r="X61" s="203"/>
      <c r="Y61" s="541"/>
      <c r="Z61" s="291"/>
      <c r="AA61" s="180"/>
      <c r="AB61" s="292"/>
      <c r="AC61" s="564"/>
      <c r="AD61" s="185"/>
      <c r="AE61" s="210"/>
      <c r="AF61" s="210"/>
      <c r="AG61" s="179"/>
      <c r="AH61" s="187"/>
    </row>
    <row r="62" spans="1:34" ht="20.25" customHeight="1">
      <c r="A62" s="18"/>
      <c r="B62" s="18"/>
      <c r="C62" s="18"/>
      <c r="D62" s="18"/>
      <c r="E62" s="17" t="s">
        <v>259</v>
      </c>
      <c r="F62" s="17"/>
      <c r="G62" s="17"/>
      <c r="H62" s="79"/>
      <c r="I62" s="79"/>
      <c r="J62" s="207"/>
      <c r="K62" s="208"/>
      <c r="L62" s="249"/>
      <c r="M62" s="512"/>
      <c r="N62" s="202"/>
      <c r="O62" s="179"/>
      <c r="P62" s="203"/>
      <c r="Q62" s="475"/>
      <c r="R62" s="291"/>
      <c r="S62" s="180"/>
      <c r="T62" s="292"/>
      <c r="U62" s="525"/>
      <c r="V62" s="202"/>
      <c r="W62" s="179"/>
      <c r="X62" s="203"/>
      <c r="Y62" s="541"/>
      <c r="Z62" s="291"/>
      <c r="AA62" s="180"/>
      <c r="AB62" s="292"/>
      <c r="AC62" s="564"/>
      <c r="AD62" s="185"/>
      <c r="AE62" s="210"/>
      <c r="AF62" s="210"/>
      <c r="AG62" s="179"/>
      <c r="AH62" s="187"/>
    </row>
    <row r="63" spans="1:34" ht="20.25" customHeight="1">
      <c r="A63" s="18"/>
      <c r="B63" s="18"/>
      <c r="C63" s="18"/>
      <c r="D63" s="21" t="s">
        <v>188</v>
      </c>
      <c r="E63" s="173" t="str">
        <f>CONCATENATE(TEXT(LOOKUP($E$9,RATES!$M$7:$M$16,RATES!$P$7:$P$16),"0.00%")," - ",TEXT(LOOKUP($AA$9,RATES!$M$7:$M$16,RATES!$P$7:$P$16),"0.00%"))</f>
        <v>32.00% - 32.00%</v>
      </c>
      <c r="F63" s="30"/>
      <c r="G63" s="30"/>
      <c r="J63" s="252">
        <f>ROUND(LOOKUP($K$9,RATES!$M$7:$M$16,RATES!$P$7:$P$16)*(J13+J14+J15),0)</f>
        <v>0</v>
      </c>
      <c r="K63" s="208">
        <f>ROUND(LOOKUP($K$9,RATES!$M$7:$M$16,RATES!$P$7:$P$16)*(K13+K14+K15),0)</f>
        <v>0</v>
      </c>
      <c r="L63" s="209">
        <f>ROUND(LOOKUP($K$9,RATES!$M$7:$M$16,RATES!$P$7:$P$16)*(L13+L14+L15),0)</f>
        <v>0</v>
      </c>
      <c r="M63" s="512"/>
      <c r="N63" s="204">
        <f>ROUND(LOOKUP($O$9,RATES!$M$7:$M$16,RATES!$P$7:$P$16)*(N13+N14+N15),0)</f>
        <v>0</v>
      </c>
      <c r="O63" s="146">
        <f>ROUND(LOOKUP($K$9,RATES!$M$7:$M$16,RATES!$P$7:$P$16)*(O13+O14+O15),0)</f>
        <v>0</v>
      </c>
      <c r="P63" s="147">
        <f>ROUND(LOOKUP($O$9,RATES!$M$7:$M$16,RATES!$P$7:$P$16)*(P13+P14+P15),0)</f>
        <v>0</v>
      </c>
      <c r="Q63" s="475"/>
      <c r="R63" s="252"/>
      <c r="S63" s="208"/>
      <c r="T63" s="209"/>
      <c r="U63" s="525"/>
      <c r="V63" s="204"/>
      <c r="W63" s="146"/>
      <c r="X63" s="147"/>
      <c r="Y63" s="541"/>
      <c r="Z63" s="252"/>
      <c r="AA63" s="208"/>
      <c r="AB63" s="209"/>
      <c r="AC63" s="561"/>
      <c r="AD63" s="185">
        <f t="shared" ref="AD63:AF89" si="17">SUM(J63 + N63+R63+ V63+Z63)</f>
        <v>0</v>
      </c>
      <c r="AE63" s="210">
        <f t="shared" si="17"/>
        <v>0</v>
      </c>
      <c r="AF63" s="210">
        <f>SUM(L63 + P63+T63+ X63+AB63)</f>
        <v>0</v>
      </c>
      <c r="AG63" s="179"/>
      <c r="AH63" s="187">
        <f>SUM(AD63:AF63)</f>
        <v>0</v>
      </c>
    </row>
    <row r="64" spans="1:34" ht="20.25" hidden="1" customHeight="1">
      <c r="A64" s="18"/>
      <c r="B64" s="18"/>
      <c r="C64" s="18"/>
      <c r="D64" s="143" t="s">
        <v>223</v>
      </c>
      <c r="E64" s="456">
        <v>0.16</v>
      </c>
      <c r="F64" s="30"/>
      <c r="G64" s="30"/>
      <c r="J64" s="253">
        <f>ROUND(LOOKUP(K9,RATES!$M$7:$M$16,RATES!$P$7:$P$16)*(J16),0)</f>
        <v>0</v>
      </c>
      <c r="K64" s="208">
        <f>$E64*(K16)</f>
        <v>0</v>
      </c>
      <c r="L64" s="255">
        <f>ROUND(LOOKUP(K9,RATES!$M$7:$M$16,RATES!$P$7:$P$16)*(L16),0)</f>
        <v>0</v>
      </c>
      <c r="M64" s="513"/>
      <c r="N64" s="205">
        <f>ROUND(LOOKUP(O9,RATES!$M$7:$M$16,RATES!$P$7:$P$16)*(N16),0)</f>
        <v>0</v>
      </c>
      <c r="O64" s="146">
        <f>ROUND(LOOKUP($K$9,RATES!$M$7:$M$16,RATES!$P$7:$P$16)*(O14+O15+O16),0)</f>
        <v>0</v>
      </c>
      <c r="P64" s="206">
        <f>ROUND(LOOKUP(O9,RATES!$M$7:$M$16,RATES!$P$7:$P$16)*(P16),0)</f>
        <v>0</v>
      </c>
      <c r="Q64" s="478"/>
      <c r="R64" s="253"/>
      <c r="S64" s="254"/>
      <c r="T64" s="255"/>
      <c r="U64" s="528"/>
      <c r="V64" s="205"/>
      <c r="W64" s="222"/>
      <c r="X64" s="206"/>
      <c r="Y64" s="544"/>
      <c r="Z64" s="253"/>
      <c r="AA64" s="254"/>
      <c r="AB64" s="255"/>
      <c r="AC64" s="565"/>
      <c r="AD64" s="223">
        <f>SUM(J64 + N64+R64+ V64+Z64)</f>
        <v>0</v>
      </c>
      <c r="AE64" s="224">
        <f>SUM(K64 + O64+S64+ W64+AA64)</f>
        <v>0</v>
      </c>
      <c r="AF64" s="224">
        <f>SUM(L64 + P64+T64+ X64+AB64)</f>
        <v>0</v>
      </c>
      <c r="AG64" s="179"/>
      <c r="AH64" s="348">
        <f>SUM(AD64:AF64)</f>
        <v>0</v>
      </c>
    </row>
    <row r="65" spans="1:34" ht="20.25" customHeight="1">
      <c r="A65" s="18"/>
      <c r="B65" s="18"/>
      <c r="C65" s="18"/>
      <c r="D65" s="123" t="s">
        <v>233</v>
      </c>
      <c r="E65" s="173" t="str">
        <f>CONCATENATE(TEXT(LOOKUP($E$9,RATES!$M$7:$M$16,RATES!$P$7:$P$16),"0.00%")," - ",TEXT(LOOKUP($AA$9,RATES!$M$7:$M$16,RATES!$P$7:$P$16),"0.00%"))</f>
        <v>32.00% - 32.00%</v>
      </c>
      <c r="F65" s="30"/>
      <c r="G65" s="30"/>
      <c r="J65" s="207">
        <f>ROUND(LOOKUP($K$9,RATES!$M$7:$M$16,RATES!$P$7:$P$16)*(J17+J18+J19),0)</f>
        <v>0</v>
      </c>
      <c r="K65" s="208">
        <f>ROUND(LOOKUP($K$9,RATES!$M$7:$M$16,RATES!$P$7:$P$16)*(K17+K18+K19),0)</f>
        <v>0</v>
      </c>
      <c r="L65" s="209">
        <f>ROUND(LOOKUP($K$9,RATES!$M$7:$M$16,RATES!$P$7:$P$16)*(L17+L18+L19),0)</f>
        <v>0</v>
      </c>
      <c r="M65" s="512"/>
      <c r="N65" s="204">
        <f>ROUND(LOOKUP($O$9,RATES!$M$7:$M$16,RATES!$P$7:$P$16)*(N17+N18+N19),0)</f>
        <v>0</v>
      </c>
      <c r="O65" s="146">
        <f>ROUND(LOOKUP($K$9,RATES!$M$7:$M$16,RATES!$P$7:$P$16)*(O17+O18+O19),0)</f>
        <v>0</v>
      </c>
      <c r="P65" s="147">
        <f>ROUND(LOOKUP($O$9,RATES!$M$7:$M$16,RATES!$P$7:$P$16)*(P17+P18+P19),0)</f>
        <v>0</v>
      </c>
      <c r="Q65" s="475"/>
      <c r="R65" s="252"/>
      <c r="S65" s="208"/>
      <c r="T65" s="209"/>
      <c r="U65" s="525"/>
      <c r="V65" s="204"/>
      <c r="W65" s="146"/>
      <c r="X65" s="229"/>
      <c r="Y65" s="541"/>
      <c r="Z65" s="252"/>
      <c r="AA65" s="208"/>
      <c r="AB65" s="209"/>
      <c r="AC65" s="561"/>
      <c r="AD65" s="185">
        <f t="shared" si="17"/>
        <v>0</v>
      </c>
      <c r="AE65" s="210">
        <f t="shared" si="17"/>
        <v>0</v>
      </c>
      <c r="AF65" s="210">
        <f>SUM(L65 + P65+T65+ X65+AB65)</f>
        <v>0</v>
      </c>
      <c r="AG65" s="179"/>
      <c r="AH65" s="187">
        <f>SUM(AD65:AF65)</f>
        <v>0</v>
      </c>
    </row>
    <row r="66" spans="1:34" ht="20.25" hidden="1" customHeight="1">
      <c r="A66" s="18"/>
      <c r="B66" s="18"/>
      <c r="C66" s="18"/>
      <c r="D66" s="143" t="s">
        <v>223</v>
      </c>
      <c r="E66" s="456">
        <v>0.16</v>
      </c>
      <c r="F66" s="30"/>
      <c r="G66" s="30"/>
      <c r="J66" s="253">
        <f>ROUND(LOOKUP(K9,RATES!$M$7:$M$16,RATES!$P$7:$P$16)*(J20),0)</f>
        <v>0</v>
      </c>
      <c r="K66" s="254">
        <f>K20</f>
        <v>0</v>
      </c>
      <c r="L66" s="255">
        <f>ROUND(LOOKUP(K9,RATES!$M$7:$M$16,RATES!$P$7:$P$16)*(L20),0)</f>
        <v>0</v>
      </c>
      <c r="M66" s="513"/>
      <c r="N66" s="205">
        <f>ROUND(LOOKUP(O9,RATES!$M$7:$M$16,RATES!$P$7:$P$16)*(N20),0)</f>
        <v>0</v>
      </c>
      <c r="O66" s="146">
        <f>ROUND(LOOKUP($K$9,RATES!$M$7:$M$16,RATES!$P$7:$P$16)*(O16+O17+O18),0)</f>
        <v>0</v>
      </c>
      <c r="P66" s="206">
        <f>ROUND(LOOKUP(O9,RATES!$M$7:$M$16,RATES!$P$7:$P$16)*(P20),0)</f>
        <v>0</v>
      </c>
      <c r="Q66" s="478"/>
      <c r="R66" s="253"/>
      <c r="S66" s="254"/>
      <c r="T66" s="255"/>
      <c r="U66" s="528"/>
      <c r="V66" s="205"/>
      <c r="W66" s="222"/>
      <c r="X66" s="206"/>
      <c r="Y66" s="544"/>
      <c r="Z66" s="253"/>
      <c r="AA66" s="254"/>
      <c r="AB66" s="255"/>
      <c r="AC66" s="565"/>
      <c r="AD66" s="223">
        <f>J66+N66+R66+V66+Z66</f>
        <v>0</v>
      </c>
      <c r="AE66" s="224">
        <v>0</v>
      </c>
      <c r="AF66" s="224">
        <f>L66+P66+T66+X66+AB66</f>
        <v>0</v>
      </c>
      <c r="AG66" s="221"/>
      <c r="AH66" s="348">
        <f>SUM(AD66:AF66)</f>
        <v>0</v>
      </c>
    </row>
    <row r="67" spans="1:34" ht="20.25" customHeight="1">
      <c r="A67" s="18"/>
      <c r="B67" s="18"/>
      <c r="C67" s="18"/>
      <c r="D67" s="123" t="s">
        <v>31</v>
      </c>
      <c r="E67" s="173" t="str">
        <f>CONCATENATE(TEXT(LOOKUP($E$9,RATES!$M$7:$M$16,RATES!$P$7:$P$16),"0.00%")," - ",TEXT(LOOKUP($AA$9,RATES!$M$7:$M$16,RATES!$P$7:$P$16),"0.00%"))</f>
        <v>32.00% - 32.00%</v>
      </c>
      <c r="F67" s="30"/>
      <c r="G67" s="30"/>
      <c r="J67" s="207">
        <f>ROUND(LOOKUP($K$9,RATES!$M$7:$M$16,RATES!$P$7:$P$16)*(J21+J22+J23),0)</f>
        <v>0</v>
      </c>
      <c r="K67" s="208">
        <f>ROUND(LOOKUP($K$9,RATES!$M$7:$M$16,RATES!$P$7:$P$16)*(K21+K22+K23),0)</f>
        <v>0</v>
      </c>
      <c r="L67" s="209">
        <f>ROUND(LOOKUP($K$9,RATES!$M$7:$M$16,RATES!$P$7:$P$16)*(L21+L22+L23),0)</f>
        <v>0</v>
      </c>
      <c r="M67" s="512"/>
      <c r="N67" s="204">
        <f>ROUND(LOOKUP($O$9,RATES!$M$7:$M$16,RATES!$P$7:$P$16)*(N21+N22+N23),0)</f>
        <v>0</v>
      </c>
      <c r="O67" s="146">
        <f>ROUND(LOOKUP($K$9,RATES!$M$7:$M$16,RATES!$P$7:$P$16)*(O21+O22+O23),0)</f>
        <v>0</v>
      </c>
      <c r="P67" s="147">
        <f>ROUND(LOOKUP($O$9,RATES!$M$7:$M$16,RATES!$P$7:$P$16)*(P21+P22+P23),0)</f>
        <v>0</v>
      </c>
      <c r="Q67" s="475"/>
      <c r="R67" s="252"/>
      <c r="S67" s="208"/>
      <c r="T67" s="209"/>
      <c r="U67" s="525"/>
      <c r="V67" s="204"/>
      <c r="W67" s="146"/>
      <c r="X67" s="147"/>
      <c r="Y67" s="541"/>
      <c r="Z67" s="252"/>
      <c r="AA67" s="208"/>
      <c r="AB67" s="209"/>
      <c r="AC67" s="561"/>
      <c r="AD67" s="185">
        <f t="shared" si="17"/>
        <v>0</v>
      </c>
      <c r="AE67" s="210">
        <f t="shared" si="17"/>
        <v>0</v>
      </c>
      <c r="AF67" s="210">
        <f t="shared" si="17"/>
        <v>0</v>
      </c>
      <c r="AG67" s="179"/>
      <c r="AH67" s="187">
        <f t="shared" ref="AH67:AH81" si="18">SUM(AD67:AF67)</f>
        <v>0</v>
      </c>
    </row>
    <row r="68" spans="1:34" ht="20.25" customHeight="1">
      <c r="A68" s="18"/>
      <c r="B68" s="18"/>
      <c r="C68" s="18"/>
      <c r="D68" s="123" t="s">
        <v>81</v>
      </c>
      <c r="E68" s="173" t="str">
        <f>CONCATENATE(TEXT(LOOKUP($E$9,RATES!$M$7:$M$16,RATES!$P$7:$P$16),"0.00%")," - ",TEXT(LOOKUP($AA$9,RATES!$M$7:$M$16,RATES!$P$7:$P$16),"0.00%"))</f>
        <v>32.00% - 32.00%</v>
      </c>
      <c r="F68" s="30"/>
      <c r="G68" s="30"/>
      <c r="J68" s="207">
        <f>ROUND(LOOKUP($K$9,RATES!$M$7:$M$16,RATES!$P$7:$P$16)*(J24+J25+J26),0)</f>
        <v>0</v>
      </c>
      <c r="K68" s="208">
        <f>ROUND(LOOKUP($K$9,RATES!$M$7:$M$16,RATES!$P$7:$P$16)*(K24+K25+K26),0)</f>
        <v>0</v>
      </c>
      <c r="L68" s="209">
        <f>ROUND(LOOKUP($K$9,RATES!$M$7:$M$16,RATES!$P$7:$P$16)*(L24+L25+L26),0)</f>
        <v>0</v>
      </c>
      <c r="M68" s="512"/>
      <c r="N68" s="204">
        <f>ROUND(LOOKUP($O$9,RATES!$M$7:$M$16,RATES!$P$7:$P$16)*(N24+N25+N26),0)</f>
        <v>0</v>
      </c>
      <c r="O68" s="146">
        <f>ROUND(LOOKUP($K$9,RATES!$M$7:$M$16,RATES!$P$7:$P$16)*(O24+O25+O26),0)</f>
        <v>0</v>
      </c>
      <c r="P68" s="147">
        <f>ROUND(LOOKUP($O$9,RATES!$M$7:$M$16,RATES!$P$7:$P$16)*(P24+P25+P26),0)</f>
        <v>0</v>
      </c>
      <c r="Q68" s="475"/>
      <c r="R68" s="252"/>
      <c r="S68" s="208"/>
      <c r="T68" s="209"/>
      <c r="U68" s="525"/>
      <c r="V68" s="204"/>
      <c r="W68" s="146"/>
      <c r="X68" s="147"/>
      <c r="Y68" s="541"/>
      <c r="Z68" s="252"/>
      <c r="AA68" s="208"/>
      <c r="AB68" s="209"/>
      <c r="AC68" s="561"/>
      <c r="AD68" s="185">
        <f t="shared" si="17"/>
        <v>0</v>
      </c>
      <c r="AE68" s="210">
        <f t="shared" si="17"/>
        <v>0</v>
      </c>
      <c r="AF68" s="210">
        <f t="shared" si="17"/>
        <v>0</v>
      </c>
      <c r="AG68" s="179"/>
      <c r="AH68" s="187">
        <f t="shared" si="18"/>
        <v>0</v>
      </c>
    </row>
    <row r="69" spans="1:34" ht="20.25" customHeight="1">
      <c r="A69" s="18"/>
      <c r="B69" s="18"/>
      <c r="C69" s="18"/>
      <c r="D69" s="123" t="s">
        <v>82</v>
      </c>
      <c r="E69" s="173" t="str">
        <f>CONCATENATE(TEXT(LOOKUP($E$9,RATES!$M$7:$M$16,RATES!$P$7:$P$16),"0.00%")," - ",TEXT(LOOKUP($AA$9,RATES!$M$7:$M$16,RATES!$P$7:$P$16),"0.00%"))</f>
        <v>32.00% - 32.00%</v>
      </c>
      <c r="F69" s="30"/>
      <c r="G69" s="30"/>
      <c r="J69" s="207">
        <f>ROUND(LOOKUP($K$9,RATES!$M$7:$M$16,RATES!$P$7:$P$16)*(J27+J28+J29),0)</f>
        <v>0</v>
      </c>
      <c r="K69" s="208">
        <f>ROUND(LOOKUP($K$9,RATES!$M$7:$M$16,RATES!$P$7:$P$16)*(K27+K28+K29),0)</f>
        <v>0</v>
      </c>
      <c r="L69" s="209">
        <f>ROUND(LOOKUP($K$9,RATES!$M$7:$M$16,RATES!$P$7:$P$16)*(L27+L28+L29),0)</f>
        <v>0</v>
      </c>
      <c r="M69" s="512"/>
      <c r="N69" s="204">
        <f>ROUND(LOOKUP($O$9,RATES!$M$7:$M$16,RATES!$P$7:$P$16)*(N27+N28+N29),0)</f>
        <v>0</v>
      </c>
      <c r="O69" s="146">
        <f>ROUND(LOOKUP($O$9,RATES!$M$7:$M$16,RATES!$P$7:$P$16)*(O27+O28+O29),0)</f>
        <v>0</v>
      </c>
      <c r="P69" s="147">
        <f>ROUND(LOOKUP($O$9,RATES!$M$7:$M$16,RATES!$P$7:$P$16)*(P27+P28+P29),0)</f>
        <v>0</v>
      </c>
      <c r="Q69" s="475"/>
      <c r="R69" s="252"/>
      <c r="S69" s="208"/>
      <c r="T69" s="209"/>
      <c r="U69" s="525"/>
      <c r="V69" s="204"/>
      <c r="W69" s="146"/>
      <c r="X69" s="147"/>
      <c r="Y69" s="541"/>
      <c r="Z69" s="252"/>
      <c r="AA69" s="208"/>
      <c r="AB69" s="209"/>
      <c r="AC69" s="561"/>
      <c r="AD69" s="185">
        <f t="shared" si="17"/>
        <v>0</v>
      </c>
      <c r="AE69" s="210">
        <f t="shared" si="17"/>
        <v>0</v>
      </c>
      <c r="AF69" s="210">
        <f t="shared" si="17"/>
        <v>0</v>
      </c>
      <c r="AG69" s="179"/>
      <c r="AH69" s="187">
        <f t="shared" si="18"/>
        <v>0</v>
      </c>
    </row>
    <row r="70" spans="1:34" ht="20.25" customHeight="1">
      <c r="A70" s="18"/>
      <c r="B70" s="18"/>
      <c r="C70" s="18"/>
      <c r="D70" s="21"/>
      <c r="E70" s="161" t="s">
        <v>277</v>
      </c>
      <c r="F70" s="161"/>
      <c r="G70" s="161"/>
      <c r="J70" s="802">
        <f>SUM(J63:J69)</f>
        <v>0</v>
      </c>
      <c r="K70" s="803">
        <f>SUM(K63:K69)</f>
        <v>0</v>
      </c>
      <c r="L70" s="806">
        <f>SUM(L63:L69)</f>
        <v>0</v>
      </c>
      <c r="M70" s="512"/>
      <c r="N70" s="846">
        <f>SUM(N63:N69)</f>
        <v>0</v>
      </c>
      <c r="O70" s="844">
        <f>SUM(O63:O69)</f>
        <v>0</v>
      </c>
      <c r="P70" s="845">
        <f>SUM(P63:P69)</f>
        <v>0</v>
      </c>
      <c r="Q70" s="479"/>
      <c r="R70" s="256"/>
      <c r="S70" s="257"/>
      <c r="T70" s="258"/>
      <c r="U70" s="529"/>
      <c r="V70" s="225"/>
      <c r="W70" s="226"/>
      <c r="X70" s="227"/>
      <c r="Y70" s="545"/>
      <c r="Z70" s="256"/>
      <c r="AA70" s="257"/>
      <c r="AB70" s="258"/>
      <c r="AC70" s="566"/>
      <c r="AD70" s="798">
        <f>SUM(J70+N70+R70+V70+Z70)</f>
        <v>0</v>
      </c>
      <c r="AE70" s="799">
        <v>0</v>
      </c>
      <c r="AF70" s="799">
        <f>L70+P70+T70+X70+AB70</f>
        <v>0</v>
      </c>
      <c r="AG70" s="800"/>
      <c r="AH70" s="801">
        <f>AD70+AF70</f>
        <v>0</v>
      </c>
    </row>
    <row r="71" spans="1:34" ht="20.25" customHeight="1">
      <c r="A71" s="18"/>
      <c r="B71" s="18"/>
      <c r="C71" s="18"/>
      <c r="D71" s="21" t="s">
        <v>180</v>
      </c>
      <c r="E71" s="173" t="str">
        <f>CONCATENATE(TEXT(LOOKUP($E$9,RATES!$M$7:$M$16,RATES!$P$7:$P$16),"0.00%")," - ",TEXT(LOOKUP($AA$9,RATES!$M$7:$M$16,RATES!$P$7:$P$16),"0.00%"))</f>
        <v>32.00% - 32.00%</v>
      </c>
      <c r="F71" s="30"/>
      <c r="G71" s="30"/>
      <c r="J71" s="207">
        <f>ROUND(LOOKUP($K$9,RATES!$M$7:$M$16,RATES!$P$7:$P$16)*(J33),0)</f>
        <v>0</v>
      </c>
      <c r="K71" s="208">
        <f>ROUND(LOOKUP($K$9,RATES!$M$7:$M$16,RATES!$P$7:$P$16)*(K33),0)</f>
        <v>0</v>
      </c>
      <c r="L71" s="209">
        <f>LOOKUP($K$9,RATES!$M$7:$M$16,RATES!$P$7:$P$16)*(L33)</f>
        <v>0</v>
      </c>
      <c r="M71" s="512"/>
      <c r="N71" s="145">
        <f>ROUND(LOOKUP($O$9,RATES!$M$7:$M$16,RATES!$P$7:$P$16)*(N33),0)</f>
        <v>0</v>
      </c>
      <c r="O71" s="908">
        <f>ROUND(LOOKUP($K$9,RATES!$M$7:$M$16,RATES!$P$7:$P$16)*(O33),0)</f>
        <v>0</v>
      </c>
      <c r="P71" s="147">
        <f>LOOKUP($O$9,RATES!$M$7:$M$16,RATES!$P$7:$P$16)*(P33)</f>
        <v>0</v>
      </c>
      <c r="Q71" s="475"/>
      <c r="R71" s="207"/>
      <c r="S71" s="208"/>
      <c r="T71" s="209"/>
      <c r="U71" s="525"/>
      <c r="V71" s="145"/>
      <c r="W71" s="146"/>
      <c r="X71" s="147"/>
      <c r="Y71" s="541"/>
      <c r="Z71" s="207"/>
      <c r="AA71" s="208"/>
      <c r="AB71" s="209"/>
      <c r="AC71" s="561"/>
      <c r="AD71" s="185">
        <f t="shared" si="17"/>
        <v>0</v>
      </c>
      <c r="AE71" s="210">
        <f t="shared" si="17"/>
        <v>0</v>
      </c>
      <c r="AF71" s="210">
        <f>SUM(L71 + P71+T71+ X71+AB71)</f>
        <v>0</v>
      </c>
      <c r="AG71" s="179"/>
      <c r="AH71" s="187">
        <f t="shared" si="18"/>
        <v>0</v>
      </c>
    </row>
    <row r="72" spans="1:34" ht="20.25" customHeight="1">
      <c r="A72" s="18"/>
      <c r="B72" s="18"/>
      <c r="C72" s="18"/>
      <c r="D72" s="21" t="s">
        <v>180</v>
      </c>
      <c r="E72" s="173" t="str">
        <f>CONCATENATE(TEXT(LOOKUP($E$9,RATES!$M$7:$M$16,RATES!$P$7:$P$16),"0.00%")," - ",TEXT(LOOKUP($AA$9,RATES!$M$7:$M$16,RATES!$P$7:$P$16),"0.00%"))</f>
        <v>32.00% - 32.00%</v>
      </c>
      <c r="F72" s="30"/>
      <c r="G72" s="30"/>
      <c r="J72" s="207">
        <f>ROUND(LOOKUP($K$9,RATES!$M$7:$M$16,RATES!$P$7:$P$16)*(J34),0)</f>
        <v>0</v>
      </c>
      <c r="K72" s="208">
        <f>ROUND(LOOKUP($K$9,RATES!$M$7:$M$16,RATES!$P$7:$P$16)*(K34),0)</f>
        <v>0</v>
      </c>
      <c r="L72" s="209">
        <f>LOOKUP($K$9,RATES!$M$7:$M$16,RATES!$P$7:$P$16)*(L34)</f>
        <v>0</v>
      </c>
      <c r="M72" s="512"/>
      <c r="N72" s="145">
        <f>ROUND(LOOKUP($O$9,RATES!$M$7:$M$16,RATES!$P$7:$P$16)*(N34),0)</f>
        <v>0</v>
      </c>
      <c r="O72" s="146">
        <f>ROUND(LOOKUP($K$9,RATES!$M$7:$M$16,RATES!$P$7:$P$16)*(O34),0)</f>
        <v>0</v>
      </c>
      <c r="P72" s="147">
        <f>LOOKUP($O$9,RATES!$M$7:$M$16,RATES!$P$7:$P$16)*(P34)</f>
        <v>0</v>
      </c>
      <c r="Q72" s="475"/>
      <c r="R72" s="207"/>
      <c r="S72" s="208"/>
      <c r="T72" s="209"/>
      <c r="U72" s="525"/>
      <c r="V72" s="145"/>
      <c r="W72" s="146"/>
      <c r="X72" s="147"/>
      <c r="Y72" s="541"/>
      <c r="Z72" s="207"/>
      <c r="AA72" s="208"/>
      <c r="AB72" s="209"/>
      <c r="AC72" s="561"/>
      <c r="AD72" s="185">
        <f t="shared" si="17"/>
        <v>0</v>
      </c>
      <c r="AE72" s="210">
        <f t="shared" si="17"/>
        <v>0</v>
      </c>
      <c r="AF72" s="210">
        <f t="shared" si="17"/>
        <v>0</v>
      </c>
      <c r="AG72" s="179"/>
      <c r="AH72" s="187">
        <f t="shared" si="18"/>
        <v>0</v>
      </c>
    </row>
    <row r="73" spans="1:34" ht="20.25" customHeight="1">
      <c r="A73" s="18"/>
      <c r="B73" s="18"/>
      <c r="C73" s="18"/>
      <c r="D73" s="21" t="s">
        <v>180</v>
      </c>
      <c r="E73" s="173" t="str">
        <f>CONCATENATE(TEXT(LOOKUP($E$9,RATES!$M$7:$M$16,RATES!$P$7:$P$16),"0.00%")," - ",TEXT(LOOKUP($AA$9,RATES!$M$7:$M$16,RATES!$P$7:$P$16),"0.00%"))</f>
        <v>32.00% - 32.00%</v>
      </c>
      <c r="F73" s="30"/>
      <c r="G73" s="30"/>
      <c r="J73" s="207">
        <f>ROUND(LOOKUP($K$9,RATES!$M$7:$M$16,RATES!$P$7:$P$16)*(J35),0)</f>
        <v>0</v>
      </c>
      <c r="K73" s="208">
        <f>ROUND(LOOKUP($K$9,RATES!$M$7:$M$16,RATES!$P$7:$P$16)*(K35),0)</f>
        <v>0</v>
      </c>
      <c r="L73" s="209">
        <f>LOOKUP($K$9,RATES!$M$7:$M$16,RATES!$P$7:$P$16)*(L35)</f>
        <v>0</v>
      </c>
      <c r="M73" s="512"/>
      <c r="N73" s="145">
        <f>ROUND(LOOKUP($O$9,RATES!$M$7:$M$16,RATES!$P$7:$P$16)*(N35),0)</f>
        <v>0</v>
      </c>
      <c r="O73" s="146">
        <f>ROUND(LOOKUP($K$9,RATES!$M$7:$M$16,RATES!$P$7:$P$16)*(O35),0)</f>
        <v>0</v>
      </c>
      <c r="P73" s="147">
        <f>LOOKUP($O$9,RATES!$M$7:$M$16,RATES!$P$7:$P$16)*(P35)</f>
        <v>0</v>
      </c>
      <c r="Q73" s="475"/>
      <c r="R73" s="207"/>
      <c r="S73" s="208"/>
      <c r="T73" s="209"/>
      <c r="U73" s="525"/>
      <c r="V73" s="145"/>
      <c r="W73" s="146"/>
      <c r="X73" s="147"/>
      <c r="Y73" s="541"/>
      <c r="Z73" s="207"/>
      <c r="AA73" s="208"/>
      <c r="AB73" s="209"/>
      <c r="AC73" s="561"/>
      <c r="AD73" s="185">
        <f t="shared" si="17"/>
        <v>0</v>
      </c>
      <c r="AE73" s="210">
        <f t="shared" si="17"/>
        <v>0</v>
      </c>
      <c r="AF73" s="210">
        <f t="shared" si="17"/>
        <v>0</v>
      </c>
      <c r="AG73" s="179"/>
      <c r="AH73" s="187">
        <f t="shared" si="18"/>
        <v>0</v>
      </c>
    </row>
    <row r="74" spans="1:34" ht="20.25" customHeight="1">
      <c r="A74" s="18"/>
      <c r="B74" s="18"/>
      <c r="C74" s="18"/>
      <c r="D74" s="21" t="s">
        <v>180</v>
      </c>
      <c r="E74" s="173" t="str">
        <f>CONCATENATE(TEXT(LOOKUP($E$9,RATES!$M$7:$M$16,RATES!$P$7:$P$16),"0.00%")," - ",TEXT(LOOKUP($AA$9,RATES!$M$7:$M$16,RATES!$P$7:$P$16),"0.00%"))</f>
        <v>32.00% - 32.00%</v>
      </c>
      <c r="F74" s="30"/>
      <c r="G74" s="30"/>
      <c r="J74" s="207">
        <f>ROUND(LOOKUP($K$9,RATES!$M$7:$M$16,RATES!$P$7:$P$16)*(J36),0)</f>
        <v>0</v>
      </c>
      <c r="K74" s="208">
        <f>ROUND(LOOKUP($K$9,RATES!$M$7:$M$16,RATES!$P$7:$P$16)*(K36),0)</f>
        <v>0</v>
      </c>
      <c r="L74" s="209">
        <f>LOOKUP($K$9,RATES!$M$7:$M$16,RATES!$P$7:$P$16)*(L36)</f>
        <v>0</v>
      </c>
      <c r="M74" s="512"/>
      <c r="N74" s="145">
        <f>ROUND(LOOKUP($O$9,RATES!$M$7:$M$16,RATES!$P$7:$P$16)*(N36),0)</f>
        <v>0</v>
      </c>
      <c r="O74" s="146">
        <f>ROUND(LOOKUP($K$9,RATES!$M$7:$M$16,RATES!$P$7:$P$16)*(O36),0)</f>
        <v>0</v>
      </c>
      <c r="P74" s="147">
        <f>LOOKUP($O$9,RATES!$M$7:$M$16,RATES!$P$7:$P$16)*(P36)</f>
        <v>0</v>
      </c>
      <c r="Q74" s="475"/>
      <c r="R74" s="207"/>
      <c r="S74" s="208"/>
      <c r="T74" s="209"/>
      <c r="U74" s="525"/>
      <c r="V74" s="145"/>
      <c r="W74" s="146"/>
      <c r="X74" s="147"/>
      <c r="Y74" s="541"/>
      <c r="Z74" s="207"/>
      <c r="AA74" s="208"/>
      <c r="AB74" s="209"/>
      <c r="AC74" s="561"/>
      <c r="AD74" s="185">
        <f t="shared" si="17"/>
        <v>0</v>
      </c>
      <c r="AE74" s="210">
        <f t="shared" si="17"/>
        <v>0</v>
      </c>
      <c r="AF74" s="210">
        <f t="shared" si="17"/>
        <v>0</v>
      </c>
      <c r="AG74" s="179"/>
      <c r="AH74" s="187">
        <f t="shared" si="18"/>
        <v>0</v>
      </c>
    </row>
    <row r="75" spans="1:34" ht="20.25" customHeight="1">
      <c r="A75" s="18"/>
      <c r="B75" s="18"/>
      <c r="C75" s="18"/>
      <c r="D75" s="21" t="s">
        <v>180</v>
      </c>
      <c r="E75" s="173" t="str">
        <f>CONCATENATE(TEXT(LOOKUP($E$9,RATES!$M$7:$M$16,RATES!$P$7:$P$16),"0.00%")," - ",TEXT(LOOKUP($AA$9,RATES!$M$7:$M$16,RATES!$P$7:$P$16),"0.00%"))</f>
        <v>32.00% - 32.00%</v>
      </c>
      <c r="F75" s="30"/>
      <c r="G75" s="30"/>
      <c r="J75" s="207">
        <f>ROUND(LOOKUP($K$9,RATES!$M$7:$M$16,RATES!$P$7:$P$16)*(J37),0)</f>
        <v>0</v>
      </c>
      <c r="K75" s="208">
        <f>ROUND(LOOKUP($K$9,RATES!$M$7:$M$16,RATES!$P$7:$P$16)*(K37),0)</f>
        <v>0</v>
      </c>
      <c r="L75" s="209">
        <f>LOOKUP($K$9,RATES!$M$7:$M$16,RATES!$P$7:$P$16)*(L37)</f>
        <v>0</v>
      </c>
      <c r="M75" s="512"/>
      <c r="N75" s="145">
        <f>ROUND(LOOKUP($O$9,RATES!$M$7:$M$16,RATES!$P$7:$P$16)*(N37),0)</f>
        <v>0</v>
      </c>
      <c r="O75" s="146">
        <f>ROUND(LOOKUP($K$9,RATES!$M$7:$M$16,RATES!$P$7:$P$16)*(O37),0)</f>
        <v>0</v>
      </c>
      <c r="P75" s="147">
        <f>LOOKUP($O$9,RATES!$M$7:$M$16,RATES!$P$7:$P$16)*(P37)</f>
        <v>0</v>
      </c>
      <c r="Q75" s="475"/>
      <c r="R75" s="207"/>
      <c r="S75" s="208"/>
      <c r="T75" s="209"/>
      <c r="U75" s="525"/>
      <c r="V75" s="145"/>
      <c r="W75" s="146"/>
      <c r="X75" s="147"/>
      <c r="Y75" s="541"/>
      <c r="Z75" s="207"/>
      <c r="AA75" s="208"/>
      <c r="AB75" s="209"/>
      <c r="AC75" s="561"/>
      <c r="AD75" s="185">
        <f t="shared" si="17"/>
        <v>0</v>
      </c>
      <c r="AE75" s="210">
        <f t="shared" si="17"/>
        <v>0</v>
      </c>
      <c r="AF75" s="210">
        <f t="shared" si="17"/>
        <v>0</v>
      </c>
      <c r="AG75" s="179"/>
      <c r="AH75" s="187">
        <f t="shared" si="18"/>
        <v>0</v>
      </c>
    </row>
    <row r="76" spans="1:34" ht="20.25" customHeight="1">
      <c r="A76" s="18"/>
      <c r="B76" s="18"/>
      <c r="C76" s="18"/>
      <c r="D76" s="21" t="s">
        <v>180</v>
      </c>
      <c r="E76" s="173" t="str">
        <f>CONCATENATE(TEXT(LOOKUP($E$9,RATES!$M$7:$M$16,RATES!$P$7:$P$16),"0.00%")," - ",TEXT(LOOKUP($AA$9,RATES!$M$7:$M$16,RATES!$P$7:$P$16),"0.00%"))</f>
        <v>32.00% - 32.00%</v>
      </c>
      <c r="F76" s="30"/>
      <c r="G76" s="30"/>
      <c r="J76" s="207">
        <f>ROUND(LOOKUP($K$9,RATES!$M$7:$M$16,RATES!$P$7:$P$16)*(J38),0)</f>
        <v>0</v>
      </c>
      <c r="K76" s="208">
        <f>ROUND(LOOKUP($K$9,RATES!$M$7:$M$16,RATES!$P$7:$P$16)*(K38),0)</f>
        <v>0</v>
      </c>
      <c r="L76" s="209">
        <f>LOOKUP($K$9,RATES!$M$7:$M$16,RATES!$P$7:$P$16)*(L38)</f>
        <v>0</v>
      </c>
      <c r="M76" s="512"/>
      <c r="N76" s="145">
        <f>ROUND(LOOKUP($O$9,RATES!$M$7:$M$16,RATES!$P$7:$P$16)*(N38),0)</f>
        <v>0</v>
      </c>
      <c r="O76" s="146">
        <f>ROUND(LOOKUP($K$9,RATES!$M$7:$M$16,RATES!$P$7:$P$16)*(O38),0)</f>
        <v>0</v>
      </c>
      <c r="P76" s="147">
        <f>LOOKUP($O$9,RATES!$M$7:$M$16,RATES!$P$7:$P$16)*(P38)</f>
        <v>0</v>
      </c>
      <c r="Q76" s="475"/>
      <c r="R76" s="207"/>
      <c r="S76" s="208"/>
      <c r="T76" s="209"/>
      <c r="U76" s="525"/>
      <c r="V76" s="145"/>
      <c r="W76" s="146"/>
      <c r="X76" s="147"/>
      <c r="Y76" s="541"/>
      <c r="Z76" s="207"/>
      <c r="AA76" s="208"/>
      <c r="AB76" s="209"/>
      <c r="AC76" s="561"/>
      <c r="AD76" s="185">
        <f t="shared" si="17"/>
        <v>0</v>
      </c>
      <c r="AE76" s="210">
        <f t="shared" si="17"/>
        <v>0</v>
      </c>
      <c r="AF76" s="210">
        <f t="shared" si="17"/>
        <v>0</v>
      </c>
      <c r="AG76" s="179"/>
      <c r="AH76" s="187">
        <f t="shared" si="18"/>
        <v>0</v>
      </c>
    </row>
    <row r="77" spans="1:34" ht="20.25" customHeight="1">
      <c r="A77" s="18"/>
      <c r="B77" s="18"/>
      <c r="C77" s="18"/>
      <c r="D77" s="21" t="s">
        <v>180</v>
      </c>
      <c r="E77" s="173" t="str">
        <f>CONCATENATE(TEXT(LOOKUP($E$9,RATES!$M$7:$M$16,RATES!$P$7:$P$16),"0.00%")," - ",TEXT(LOOKUP($AA$9,RATES!$M$7:$M$16,RATES!$P$7:$P$16),"0.00%"))</f>
        <v>32.00% - 32.00%</v>
      </c>
      <c r="F77" s="30"/>
      <c r="G77" s="30"/>
      <c r="J77" s="207">
        <f>ROUND(LOOKUP($K$9,RATES!$M$7:$M$16,RATES!$P$7:$P$16)*(J39),0)</f>
        <v>0</v>
      </c>
      <c r="K77" s="208">
        <f>ROUND(LOOKUP($K$9,RATES!$M$7:$M$16,RATES!$P$7:$P$16)*(K39),0)</f>
        <v>0</v>
      </c>
      <c r="L77" s="209">
        <f>LOOKUP($K$9,RATES!$M$7:$M$16,RATES!$P$7:$P$16)*(L39)</f>
        <v>0</v>
      </c>
      <c r="M77" s="512"/>
      <c r="N77" s="145">
        <f>ROUND(LOOKUP($O$9,RATES!$M$7:$M$16,RATES!$P$7:$P$16)*(N39),0)</f>
        <v>0</v>
      </c>
      <c r="O77" s="146">
        <f>ROUND(LOOKUP($K$9,RATES!$M$7:$M$16,RATES!$P$7:$P$16)*(O39),0)</f>
        <v>0</v>
      </c>
      <c r="P77" s="147">
        <f>LOOKUP($O$9,RATES!$M$7:$M$16,RATES!$P$7:$P$16)*(P39)</f>
        <v>0</v>
      </c>
      <c r="Q77" s="475"/>
      <c r="R77" s="207"/>
      <c r="S77" s="208"/>
      <c r="T77" s="209"/>
      <c r="U77" s="525"/>
      <c r="V77" s="145"/>
      <c r="W77" s="146"/>
      <c r="X77" s="147"/>
      <c r="Y77" s="541"/>
      <c r="Z77" s="207"/>
      <c r="AA77" s="208"/>
      <c r="AB77" s="209"/>
      <c r="AC77" s="561"/>
      <c r="AD77" s="185">
        <f t="shared" si="17"/>
        <v>0</v>
      </c>
      <c r="AE77" s="210">
        <f t="shared" si="17"/>
        <v>0</v>
      </c>
      <c r="AF77" s="210">
        <f t="shared" si="17"/>
        <v>0</v>
      </c>
      <c r="AG77" s="179"/>
      <c r="AH77" s="187">
        <f t="shared" si="18"/>
        <v>0</v>
      </c>
    </row>
    <row r="78" spans="1:34" ht="20.25" customHeight="1">
      <c r="A78" s="18"/>
      <c r="B78" s="18"/>
      <c r="C78" s="18"/>
      <c r="D78" s="21" t="s">
        <v>180</v>
      </c>
      <c r="E78" s="173" t="str">
        <f>CONCATENATE(TEXT(LOOKUP($E$9,RATES!$M$7:$M$16,RATES!$P$7:$P$16),"0.00%")," - ",TEXT(LOOKUP($AA$9,RATES!$M$7:$M$16,RATES!$P$7:$P$16),"0.00%"))</f>
        <v>32.00% - 32.00%</v>
      </c>
      <c r="F78" s="30"/>
      <c r="G78" s="30"/>
      <c r="J78" s="207">
        <f>ROUND(LOOKUP($K$9,RATES!$M$7:$M$16,RATES!$P$7:$P$16)*(J40),0)</f>
        <v>0</v>
      </c>
      <c r="K78" s="208">
        <f>ROUND(LOOKUP($K$9,RATES!$M$7:$M$16,RATES!$P$7:$P$16)*(K40),0)</f>
        <v>0</v>
      </c>
      <c r="L78" s="209">
        <f>LOOKUP($K$9,RATES!$M$7:$M$16,RATES!$P$7:$P$16)*(L40)</f>
        <v>0</v>
      </c>
      <c r="M78" s="512"/>
      <c r="N78" s="145">
        <f>ROUND(LOOKUP($O$9,RATES!$M$7:$M$16,RATES!$P$7:$P$16)*(N40),0)</f>
        <v>0</v>
      </c>
      <c r="O78" s="146">
        <f>ROUND(LOOKUP($K$9,RATES!$M$7:$M$16,RATES!$P$7:$P$16)*(O40),0)</f>
        <v>0</v>
      </c>
      <c r="P78" s="147">
        <f>LOOKUP($O$9,RATES!$M$7:$M$16,RATES!$P$7:$P$16)*(P40)</f>
        <v>0</v>
      </c>
      <c r="Q78" s="475"/>
      <c r="R78" s="207"/>
      <c r="S78" s="208"/>
      <c r="T78" s="209"/>
      <c r="U78" s="525"/>
      <c r="V78" s="145"/>
      <c r="W78" s="146"/>
      <c r="X78" s="147"/>
      <c r="Y78" s="541"/>
      <c r="Z78" s="207"/>
      <c r="AA78" s="208"/>
      <c r="AB78" s="209"/>
      <c r="AC78" s="561"/>
      <c r="AD78" s="185">
        <f t="shared" si="17"/>
        <v>0</v>
      </c>
      <c r="AE78" s="210">
        <f t="shared" si="17"/>
        <v>0</v>
      </c>
      <c r="AF78" s="210">
        <f t="shared" si="17"/>
        <v>0</v>
      </c>
      <c r="AG78" s="179"/>
      <c r="AH78" s="187">
        <f t="shared" si="18"/>
        <v>0</v>
      </c>
    </row>
    <row r="79" spans="1:34" ht="20.25" customHeight="1">
      <c r="A79" s="18"/>
      <c r="B79" s="18"/>
      <c r="C79" s="18"/>
      <c r="D79" s="21" t="s">
        <v>180</v>
      </c>
      <c r="E79" s="173" t="str">
        <f>CONCATENATE(TEXT(LOOKUP($E$9,RATES!$M$7:$M$16,RATES!$P$7:$P$16),"0.00%")," - ",TEXT(LOOKUP($AA$9,RATES!$M$7:$M$16,RATES!$P$7:$P$16),"0.00%"))</f>
        <v>32.00% - 32.00%</v>
      </c>
      <c r="F79" s="30"/>
      <c r="G79" s="30"/>
      <c r="J79" s="207">
        <f>ROUND(LOOKUP($K$9,RATES!$M$7:$M$16,RATES!$P$7:$P$16)*(J41),0)</f>
        <v>0</v>
      </c>
      <c r="K79" s="208">
        <f>ROUND(LOOKUP($K$9,RATES!$M$7:$M$16,RATES!$P$7:$P$16)*(K41),0)</f>
        <v>0</v>
      </c>
      <c r="L79" s="209">
        <f>LOOKUP($K$9,RATES!$M$7:$M$16,RATES!$P$7:$P$16)*(L41)</f>
        <v>0</v>
      </c>
      <c r="M79" s="512"/>
      <c r="N79" s="145">
        <f>ROUND(LOOKUP($O$9,RATES!$M$7:$M$16,RATES!$P$7:$P$16)*(N41),0)</f>
        <v>0</v>
      </c>
      <c r="O79" s="146">
        <f>ROUND(LOOKUP($K$9,RATES!$M$7:$M$16,RATES!$P$7:$P$16)*(O41),0)</f>
        <v>0</v>
      </c>
      <c r="P79" s="147">
        <f>LOOKUP($O$9,RATES!$M$7:$M$16,RATES!$P$7:$P$16)*(P41)</f>
        <v>0</v>
      </c>
      <c r="Q79" s="475"/>
      <c r="R79" s="207"/>
      <c r="S79" s="208"/>
      <c r="T79" s="209"/>
      <c r="U79" s="525"/>
      <c r="V79" s="145"/>
      <c r="W79" s="146"/>
      <c r="X79" s="147"/>
      <c r="Y79" s="541"/>
      <c r="Z79" s="207"/>
      <c r="AA79" s="208"/>
      <c r="AB79" s="209"/>
      <c r="AC79" s="561"/>
      <c r="AD79" s="185">
        <f t="shared" si="17"/>
        <v>0</v>
      </c>
      <c r="AE79" s="210">
        <f>SUM(K79 + O79+S79+ W79+AA79)</f>
        <v>0</v>
      </c>
      <c r="AF79" s="210">
        <f t="shared" si="17"/>
        <v>0</v>
      </c>
      <c r="AG79" s="179"/>
      <c r="AH79" s="187">
        <f t="shared" si="18"/>
        <v>0</v>
      </c>
    </row>
    <row r="80" spans="1:34" ht="20.25" customHeight="1">
      <c r="A80" s="18"/>
      <c r="B80" s="18"/>
      <c r="C80" s="18"/>
      <c r="D80" s="432" t="s">
        <v>180</v>
      </c>
      <c r="E80" s="173" t="str">
        <f>CONCATENATE(TEXT(LOOKUP($E$9,RATES!$M$7:$M$16,RATES!$P$7:$P$16),"0.00%")," - ",TEXT(LOOKUP($AA$9,RATES!$M$7:$M$16,RATES!$P$7:$P$16),"0.00%"))</f>
        <v>32.00% - 32.00%</v>
      </c>
      <c r="F80" s="30"/>
      <c r="G80" s="30"/>
      <c r="J80" s="207">
        <f>ROUND(LOOKUP($K$9,RATES!$M$7:$M$16,RATES!$P$7:$P$16)*(J42),0)</f>
        <v>0</v>
      </c>
      <c r="K80" s="208">
        <f>ROUND(LOOKUP($K$9,RATES!$M$7:$M$16,RATES!$P$7:$P$16)*(K42),0)</f>
        <v>0</v>
      </c>
      <c r="L80" s="209">
        <f>LOOKUP($K$9,RATES!$M$7:$M$16,RATES!$P$7:$P$16)*(L42)</f>
        <v>0</v>
      </c>
      <c r="M80" s="512"/>
      <c r="N80" s="145">
        <f>ROUND(LOOKUP($O$9,RATES!$M$7:$M$16,RATES!$P$7:$P$16)*(N42),0)</f>
        <v>0</v>
      </c>
      <c r="O80" s="146">
        <f>ROUND(LOOKUP($K$9,RATES!$M$7:$M$16,RATES!$P$7:$P$16)*(O42),0)</f>
        <v>0</v>
      </c>
      <c r="P80" s="147">
        <f>LOOKUP($O$9,RATES!$M$7:$M$16,RATES!$P$7:$P$16)*(P42)</f>
        <v>0</v>
      </c>
      <c r="Q80" s="475"/>
      <c r="R80" s="207"/>
      <c r="S80" s="208"/>
      <c r="T80" s="209"/>
      <c r="U80" s="525"/>
      <c r="V80" s="145"/>
      <c r="W80" s="146"/>
      <c r="X80" s="147"/>
      <c r="Y80" s="541"/>
      <c r="Z80" s="207"/>
      <c r="AA80" s="208"/>
      <c r="AB80" s="209"/>
      <c r="AC80" s="561"/>
      <c r="AD80" s="185">
        <f t="shared" si="17"/>
        <v>0</v>
      </c>
      <c r="AE80" s="210">
        <f t="shared" si="17"/>
        <v>0</v>
      </c>
      <c r="AF80" s="210">
        <f t="shared" si="17"/>
        <v>0</v>
      </c>
      <c r="AG80" s="179"/>
      <c r="AH80" s="187">
        <f t="shared" si="18"/>
        <v>0</v>
      </c>
    </row>
    <row r="81" spans="1:34" ht="20.25" customHeight="1">
      <c r="A81" s="18"/>
      <c r="B81" s="18"/>
      <c r="C81" s="18"/>
      <c r="D81" s="123" t="s">
        <v>258</v>
      </c>
      <c r="E81" s="739">
        <f>(RATES!$H$10)</f>
        <v>0.02</v>
      </c>
      <c r="F81" s="228"/>
      <c r="G81" s="228"/>
      <c r="H81" s="79"/>
      <c r="I81" s="79"/>
      <c r="J81" s="207">
        <f>ROUND($E81*(J44+J45+J46+J48+J49+J50+J51+J52+J53),0)</f>
        <v>0</v>
      </c>
      <c r="K81" s="208">
        <f>ROUND($E81*(K48+K49+K50+K51+K52+K53),0)</f>
        <v>0</v>
      </c>
      <c r="L81" s="209">
        <f>ROUND($E81*(L48+L49+L50+L51+L52+L53),0)</f>
        <v>0</v>
      </c>
      <c r="M81" s="512"/>
      <c r="N81" s="145">
        <f>ROUND($E81*(N44+N45+N46+N48+N49+N50+N51+N52+N53),0)</f>
        <v>0</v>
      </c>
      <c r="O81" s="146">
        <f>ROUND($E81*(O48+O49+O50+O51+O52+O53),0)</f>
        <v>0</v>
      </c>
      <c r="P81" s="147">
        <f>ROUND($E81*(P48+P49+P50+P51+P52+P53),0)</f>
        <v>0</v>
      </c>
      <c r="Q81" s="475"/>
      <c r="R81" s="207"/>
      <c r="S81" s="208"/>
      <c r="T81" s="209"/>
      <c r="U81" s="525"/>
      <c r="V81" s="145"/>
      <c r="W81" s="146"/>
      <c r="X81" s="147"/>
      <c r="Y81" s="541"/>
      <c r="Z81" s="207"/>
      <c r="AA81" s="208"/>
      <c r="AB81" s="209"/>
      <c r="AC81" s="561"/>
      <c r="AD81" s="185">
        <f t="shared" si="17"/>
        <v>0</v>
      </c>
      <c r="AE81" s="210">
        <f t="shared" si="17"/>
        <v>0</v>
      </c>
      <c r="AF81" s="210">
        <f t="shared" si="17"/>
        <v>0</v>
      </c>
      <c r="AG81" s="179"/>
      <c r="AH81" s="187">
        <f t="shared" si="18"/>
        <v>0</v>
      </c>
    </row>
    <row r="82" spans="1:34" ht="20.25" customHeight="1">
      <c r="A82" s="18"/>
      <c r="B82" s="18"/>
      <c r="C82" s="18"/>
      <c r="D82" s="123"/>
      <c r="E82" s="173"/>
      <c r="F82" s="228" t="s">
        <v>240</v>
      </c>
      <c r="G82" s="228" t="s">
        <v>241</v>
      </c>
      <c r="H82" s="79" t="s">
        <v>242</v>
      </c>
      <c r="I82" s="79"/>
      <c r="J82" s="207"/>
      <c r="K82" s="208"/>
      <c r="L82" s="209"/>
      <c r="M82" s="512"/>
      <c r="N82" s="145"/>
      <c r="O82" s="146"/>
      <c r="P82" s="147"/>
      <c r="Q82" s="475"/>
      <c r="R82" s="207"/>
      <c r="S82" s="208"/>
      <c r="T82" s="209"/>
      <c r="U82" s="525"/>
      <c r="V82" s="145"/>
      <c r="W82" s="146"/>
      <c r="X82" s="147"/>
      <c r="Y82" s="541"/>
      <c r="Z82" s="207"/>
      <c r="AA82" s="208"/>
      <c r="AB82" s="209"/>
      <c r="AC82" s="561"/>
      <c r="AD82" s="185"/>
      <c r="AE82" s="210"/>
      <c r="AF82" s="210"/>
      <c r="AG82" s="179"/>
      <c r="AH82" s="187"/>
    </row>
    <row r="83" spans="1:34" ht="20.25" customHeight="1">
      <c r="A83" s="216"/>
      <c r="B83" s="217"/>
      <c r="C83" s="217"/>
      <c r="D83" s="21" t="s">
        <v>189</v>
      </c>
      <c r="E83" s="141"/>
      <c r="F83" s="171">
        <v>0</v>
      </c>
      <c r="G83" s="171">
        <v>0</v>
      </c>
      <c r="H83" s="169">
        <v>0</v>
      </c>
      <c r="I83" s="169"/>
      <c r="J83" s="207">
        <v>0</v>
      </c>
      <c r="K83" s="208">
        <v>0</v>
      </c>
      <c r="L83" s="209">
        <f>(F48*F83)+(F49*G83)+(F50*H83)+(F51*F83)+(F52*G83)+(F53*H83)</f>
        <v>0</v>
      </c>
      <c r="M83" s="514"/>
      <c r="N83" s="148">
        <v>0</v>
      </c>
      <c r="O83" s="149">
        <v>0</v>
      </c>
      <c r="P83" s="147">
        <f>(F48*F83)+(F49*G83)+(F50*H83)+(F51*F83)+(F52*G83)+(F53*H83)</f>
        <v>0</v>
      </c>
      <c r="Q83" s="475"/>
      <c r="R83" s="211"/>
      <c r="S83" s="212"/>
      <c r="T83" s="213"/>
      <c r="U83" s="525"/>
      <c r="V83" s="218"/>
      <c r="W83" s="220"/>
      <c r="X83" s="150"/>
      <c r="Y83" s="541"/>
      <c r="Z83" s="211"/>
      <c r="AA83" s="212"/>
      <c r="AB83" s="213"/>
      <c r="AC83" s="567"/>
      <c r="AD83" s="185">
        <f t="shared" si="17"/>
        <v>0</v>
      </c>
      <c r="AE83" s="210">
        <f t="shared" si="17"/>
        <v>0</v>
      </c>
      <c r="AF83" s="210">
        <f>SUM(L83:AB83)</f>
        <v>0</v>
      </c>
      <c r="AG83" s="179"/>
      <c r="AH83" s="187">
        <f>SUM(AD83:AF83)</f>
        <v>0</v>
      </c>
    </row>
    <row r="84" spans="1:34" ht="20.25" customHeight="1">
      <c r="A84" s="217"/>
      <c r="B84" s="217"/>
      <c r="C84" s="217"/>
      <c r="D84" s="123" t="s">
        <v>243</v>
      </c>
      <c r="E84" s="141"/>
      <c r="F84" s="171">
        <v>0</v>
      </c>
      <c r="G84" s="171">
        <v>0</v>
      </c>
      <c r="H84" s="169">
        <v>0</v>
      </c>
      <c r="I84" s="169"/>
      <c r="J84" s="207">
        <f>(F48*F84)+(F49*G84)+(F50*H84)+(F51*F84)+(F52*G84)+(F53*H84)</f>
        <v>0</v>
      </c>
      <c r="K84" s="208">
        <v>0</v>
      </c>
      <c r="L84" s="209">
        <v>0</v>
      </c>
      <c r="M84" s="514"/>
      <c r="N84" s="145">
        <f>J84+(J84*(RATES!$H$49))</f>
        <v>0</v>
      </c>
      <c r="O84" s="149">
        <v>0</v>
      </c>
      <c r="P84" s="150">
        <v>0</v>
      </c>
      <c r="Q84" s="475"/>
      <c r="R84" s="207"/>
      <c r="S84" s="212"/>
      <c r="T84" s="213"/>
      <c r="U84" s="525"/>
      <c r="V84" s="145"/>
      <c r="W84" s="220"/>
      <c r="X84" s="150"/>
      <c r="Y84" s="541"/>
      <c r="Z84" s="207"/>
      <c r="AA84" s="212"/>
      <c r="AB84" s="213"/>
      <c r="AC84" s="568"/>
      <c r="AD84" s="185">
        <f>SUM(J84:Z84)</f>
        <v>0</v>
      </c>
      <c r="AE84" s="210">
        <f t="shared" si="17"/>
        <v>0</v>
      </c>
      <c r="AF84" s="210">
        <f>SUM(L84 + P84+T84+ X84+AB84)</f>
        <v>0</v>
      </c>
      <c r="AG84" s="179"/>
      <c r="AH84" s="187">
        <f t="shared" ref="AH84:AH90" si="19">SUM(AD84:AF84)</f>
        <v>0</v>
      </c>
    </row>
    <row r="85" spans="1:34" ht="20.25" customHeight="1">
      <c r="A85" s="217"/>
      <c r="B85" s="217"/>
      <c r="C85" s="217"/>
      <c r="D85" s="123" t="s">
        <v>299</v>
      </c>
      <c r="E85" s="144"/>
      <c r="F85" s="172">
        <v>0</v>
      </c>
      <c r="G85" s="171">
        <v>0</v>
      </c>
      <c r="H85" s="169">
        <v>0</v>
      </c>
      <c r="I85" s="169"/>
      <c r="J85" s="207">
        <f>(F48*F85)+(F49*G85)+(F50*H85)+(F51*F85)+(F52*G85)+(F53*H85)</f>
        <v>0</v>
      </c>
      <c r="K85" s="208">
        <v>0</v>
      </c>
      <c r="L85" s="209">
        <v>0</v>
      </c>
      <c r="M85" s="514"/>
      <c r="N85" s="145">
        <f>J85+(J85*(RATES!$H$48))</f>
        <v>0</v>
      </c>
      <c r="O85" s="149">
        <v>0</v>
      </c>
      <c r="P85" s="150">
        <v>0</v>
      </c>
      <c r="Q85" s="475"/>
      <c r="R85" s="207"/>
      <c r="S85" s="212"/>
      <c r="T85" s="213"/>
      <c r="U85" s="525"/>
      <c r="V85" s="145"/>
      <c r="W85" s="220"/>
      <c r="X85" s="150"/>
      <c r="Y85" s="541"/>
      <c r="Z85" s="207"/>
      <c r="AA85" s="212"/>
      <c r="AB85" s="213"/>
      <c r="AC85" s="568"/>
      <c r="AD85" s="185">
        <f>SUM(J85:Z85)</f>
        <v>0</v>
      </c>
      <c r="AE85" s="210">
        <v>0</v>
      </c>
      <c r="AF85" s="210">
        <v>0</v>
      </c>
      <c r="AG85" s="179"/>
      <c r="AH85" s="187">
        <f t="shared" si="19"/>
        <v>0</v>
      </c>
    </row>
    <row r="86" spans="1:34" ht="20.25" customHeight="1">
      <c r="A86" s="217"/>
      <c r="B86" s="217"/>
      <c r="C86" s="217"/>
      <c r="D86" s="123" t="s">
        <v>300</v>
      </c>
      <c r="E86" s="144"/>
      <c r="F86" s="172">
        <v>0</v>
      </c>
      <c r="G86" s="171">
        <v>0</v>
      </c>
      <c r="H86" s="169">
        <v>0</v>
      </c>
      <c r="I86" s="169"/>
      <c r="J86" s="207">
        <f>(F48*F86)+(F49*G86)+(F50*H86)+(F51*F86)+(F52*G86)+(F53*H86)</f>
        <v>0</v>
      </c>
      <c r="K86" s="208">
        <v>0</v>
      </c>
      <c r="L86" s="209">
        <v>0</v>
      </c>
      <c r="M86" s="514"/>
      <c r="N86" s="145">
        <f>J86+(J86*(RATES!$H$48))</f>
        <v>0</v>
      </c>
      <c r="O86" s="149">
        <v>0</v>
      </c>
      <c r="P86" s="150">
        <v>0</v>
      </c>
      <c r="Q86" s="475"/>
      <c r="R86" s="207"/>
      <c r="S86" s="212"/>
      <c r="T86" s="213"/>
      <c r="U86" s="525"/>
      <c r="V86" s="145"/>
      <c r="W86" s="220"/>
      <c r="X86" s="150"/>
      <c r="Y86" s="546"/>
      <c r="Z86" s="207"/>
      <c r="AA86" s="212"/>
      <c r="AB86" s="213"/>
      <c r="AC86" s="561"/>
      <c r="AD86" s="185">
        <f>SUM(J86:Z86)</f>
        <v>0</v>
      </c>
      <c r="AE86" s="210">
        <v>0</v>
      </c>
      <c r="AF86" s="210">
        <v>0</v>
      </c>
      <c r="AG86" s="179"/>
      <c r="AH86" s="187">
        <f t="shared" si="19"/>
        <v>0</v>
      </c>
    </row>
    <row r="87" spans="1:34" ht="20.25" customHeight="1">
      <c r="A87" s="18"/>
      <c r="B87" s="18"/>
      <c r="C87" s="18"/>
      <c r="D87" s="123" t="s">
        <v>232</v>
      </c>
      <c r="E87" s="739">
        <f>(RATES!$H$10)</f>
        <v>0.02</v>
      </c>
      <c r="F87" s="30"/>
      <c r="G87" s="30"/>
      <c r="J87" s="207">
        <f>ROUND(($E87*J54),0)</f>
        <v>0</v>
      </c>
      <c r="K87" s="208">
        <f>$E87*K50</f>
        <v>0</v>
      </c>
      <c r="L87" s="209">
        <f>$E87*L50</f>
        <v>0</v>
      </c>
      <c r="M87" s="514"/>
      <c r="N87" s="145">
        <f>ROUND(($E87*N54),0)</f>
        <v>0</v>
      </c>
      <c r="O87" s="146">
        <f>$E87*O50</f>
        <v>0</v>
      </c>
      <c r="P87" s="147">
        <f>$E87*P50</f>
        <v>0</v>
      </c>
      <c r="Q87" s="475"/>
      <c r="R87" s="207"/>
      <c r="S87" s="208"/>
      <c r="T87" s="209"/>
      <c r="U87" s="525"/>
      <c r="V87" s="145"/>
      <c r="W87" s="146"/>
      <c r="X87" s="147"/>
      <c r="Y87" s="546"/>
      <c r="Z87" s="207"/>
      <c r="AA87" s="208"/>
      <c r="AB87" s="209"/>
      <c r="AC87" s="561"/>
      <c r="AD87" s="185">
        <f t="shared" si="17"/>
        <v>0</v>
      </c>
      <c r="AE87" s="210">
        <f t="shared" si="17"/>
        <v>0</v>
      </c>
      <c r="AF87" s="210">
        <f>SUM(L87 + P87+T87+ X87+AB87)</f>
        <v>0</v>
      </c>
      <c r="AG87" s="179"/>
      <c r="AH87" s="187">
        <f t="shared" si="19"/>
        <v>0</v>
      </c>
    </row>
    <row r="88" spans="1:34" ht="20.25" customHeight="1">
      <c r="A88" s="18"/>
      <c r="B88" s="18"/>
      <c r="C88" s="18"/>
      <c r="D88" s="21" t="s">
        <v>237</v>
      </c>
      <c r="E88" s="739">
        <f>(RATES!$H$15)</f>
        <v>0.16</v>
      </c>
      <c r="F88" s="30"/>
      <c r="G88" s="30"/>
      <c r="J88" s="207">
        <f>ROUND(($E88*J55),0)</f>
        <v>0</v>
      </c>
      <c r="K88" s="208">
        <f>$E88*K55</f>
        <v>0</v>
      </c>
      <c r="L88" s="209">
        <f>$E88*L55</f>
        <v>0</v>
      </c>
      <c r="M88" s="514"/>
      <c r="N88" s="145">
        <f>ROUND(($E88*N55),0)</f>
        <v>0</v>
      </c>
      <c r="O88" s="146">
        <f>$E88*O55</f>
        <v>0</v>
      </c>
      <c r="P88" s="147">
        <f>$E88*P55</f>
        <v>0</v>
      </c>
      <c r="Q88" s="475"/>
      <c r="R88" s="207"/>
      <c r="S88" s="208"/>
      <c r="T88" s="209"/>
      <c r="U88" s="525"/>
      <c r="V88" s="145"/>
      <c r="W88" s="146"/>
      <c r="X88" s="147"/>
      <c r="Y88" s="546"/>
      <c r="Z88" s="207"/>
      <c r="AA88" s="208"/>
      <c r="AB88" s="209"/>
      <c r="AC88" s="561"/>
      <c r="AD88" s="185">
        <f t="shared" si="17"/>
        <v>0</v>
      </c>
      <c r="AE88" s="210">
        <f t="shared" si="17"/>
        <v>0</v>
      </c>
      <c r="AF88" s="210">
        <f>SUM(L88 + P88+T88+ X88+AB88)</f>
        <v>0</v>
      </c>
      <c r="AG88" s="179"/>
      <c r="AH88" s="187">
        <f t="shared" si="19"/>
        <v>0</v>
      </c>
    </row>
    <row r="89" spans="1:34" ht="20.25" customHeight="1">
      <c r="A89" s="18"/>
      <c r="B89" s="18"/>
      <c r="C89" s="18"/>
      <c r="D89" s="21" t="s">
        <v>182</v>
      </c>
      <c r="E89" s="739">
        <f>(RATES!$H$15)</f>
        <v>0.16</v>
      </c>
      <c r="F89" s="30"/>
      <c r="G89" s="30"/>
      <c r="J89" s="259">
        <f>ROUND(($E89*J56),0)</f>
        <v>0</v>
      </c>
      <c r="K89" s="260">
        <f>$E89*K56</f>
        <v>0</v>
      </c>
      <c r="L89" s="261">
        <f>$E89*L56</f>
        <v>0</v>
      </c>
      <c r="M89" s="514"/>
      <c r="N89" s="151">
        <f>ROUND(($E89*N56),0)</f>
        <v>0</v>
      </c>
      <c r="O89" s="152">
        <f>$E89*O56</f>
        <v>0</v>
      </c>
      <c r="P89" s="153">
        <f>$E89*P56</f>
        <v>0</v>
      </c>
      <c r="Q89" s="475"/>
      <c r="R89" s="259"/>
      <c r="S89" s="260"/>
      <c r="T89" s="261"/>
      <c r="U89" s="525"/>
      <c r="V89" s="151"/>
      <c r="W89" s="152"/>
      <c r="X89" s="153"/>
      <c r="Y89" s="546"/>
      <c r="Z89" s="259"/>
      <c r="AA89" s="260"/>
      <c r="AB89" s="261"/>
      <c r="AC89" s="569"/>
      <c r="AD89" s="343">
        <f t="shared" si="17"/>
        <v>0</v>
      </c>
      <c r="AE89" s="344">
        <f t="shared" si="17"/>
        <v>0</v>
      </c>
      <c r="AF89" s="344">
        <f>SUM(L89 + P89+T89+ X89+AB89)</f>
        <v>0</v>
      </c>
      <c r="AG89" s="345"/>
      <c r="AH89" s="329">
        <f t="shared" si="19"/>
        <v>0</v>
      </c>
    </row>
    <row r="90" spans="1:34" s="31" customFormat="1" ht="20.25" customHeight="1">
      <c r="A90" s="29"/>
      <c r="B90" s="29"/>
      <c r="C90" s="29"/>
      <c r="D90" s="154"/>
      <c r="E90" s="371" t="s">
        <v>12</v>
      </c>
      <c r="F90" s="154"/>
      <c r="G90" s="154"/>
      <c r="H90" s="154"/>
      <c r="I90" s="154"/>
      <c r="J90" s="256">
        <f>SUM(J70:J89)</f>
        <v>0</v>
      </c>
      <c r="K90" s="257">
        <f>SUM(K63:K89)</f>
        <v>0</v>
      </c>
      <c r="L90" s="359">
        <f>SUM(L70:L89)</f>
        <v>0</v>
      </c>
      <c r="M90" s="515"/>
      <c r="N90" s="360">
        <f>SUM(N70:N89)</f>
        <v>0</v>
      </c>
      <c r="O90" s="351">
        <f>SUM(O63:O89)</f>
        <v>0</v>
      </c>
      <c r="P90" s="361">
        <f>SUM(P70:P89)</f>
        <v>0</v>
      </c>
      <c r="Q90" s="479"/>
      <c r="R90" s="362"/>
      <c r="S90" s="363"/>
      <c r="T90" s="364"/>
      <c r="U90" s="529"/>
      <c r="V90" s="360"/>
      <c r="W90" s="351"/>
      <c r="X90" s="361"/>
      <c r="Y90" s="540"/>
      <c r="Z90" s="362"/>
      <c r="AA90" s="363"/>
      <c r="AB90" s="364"/>
      <c r="AC90" s="558"/>
      <c r="AD90" s="349">
        <f t="shared" ref="AD90:AE92" si="20">SUM(J90 + N90+R90+ V90+Z90)</f>
        <v>0</v>
      </c>
      <c r="AE90" s="350">
        <f t="shared" si="20"/>
        <v>0</v>
      </c>
      <c r="AF90" s="350">
        <f>SUM(L90 + P90+T90+ X90+AB90)</f>
        <v>0</v>
      </c>
      <c r="AG90" s="351"/>
      <c r="AH90" s="352">
        <f t="shared" si="19"/>
        <v>0</v>
      </c>
    </row>
    <row r="91" spans="1:34" ht="20.25" customHeight="1">
      <c r="A91" s="18"/>
      <c r="B91" s="18"/>
      <c r="C91" s="18"/>
      <c r="D91" s="18"/>
      <c r="E91" s="29"/>
      <c r="F91" s="29"/>
      <c r="G91" s="29"/>
      <c r="H91" s="29"/>
      <c r="I91" s="29"/>
      <c r="J91" s="207"/>
      <c r="K91" s="208"/>
      <c r="L91" s="262"/>
      <c r="M91" s="512"/>
      <c r="N91" s="202"/>
      <c r="O91" s="179"/>
      <c r="P91" s="203"/>
      <c r="Q91" s="475"/>
      <c r="R91" s="291"/>
      <c r="S91" s="180"/>
      <c r="T91" s="292"/>
      <c r="U91" s="525"/>
      <c r="V91" s="202"/>
      <c r="W91" s="179"/>
      <c r="X91" s="203"/>
      <c r="Y91" s="546"/>
      <c r="Z91" s="291"/>
      <c r="AA91" s="180"/>
      <c r="AB91" s="292"/>
      <c r="AC91" s="560"/>
      <c r="AD91" s="185"/>
      <c r="AE91" s="210"/>
      <c r="AF91" s="210"/>
      <c r="AG91" s="179"/>
      <c r="AH91" s="187"/>
    </row>
    <row r="92" spans="1:34" s="31" customFormat="1" ht="20.25" customHeight="1">
      <c r="A92" s="29"/>
      <c r="E92" s="372" t="s">
        <v>13</v>
      </c>
      <c r="F92" s="373"/>
      <c r="G92" s="162"/>
      <c r="H92" s="154"/>
      <c r="I92" s="154"/>
      <c r="J92" s="802">
        <f>SUM(J90+J59)</f>
        <v>0</v>
      </c>
      <c r="K92" s="803">
        <f>SUM(K90+K59)</f>
        <v>0</v>
      </c>
      <c r="L92" s="806">
        <f>SUM(L90+L59)</f>
        <v>0</v>
      </c>
      <c r="M92" s="515"/>
      <c r="N92" s="841">
        <f>SUM(N90+N59)</f>
        <v>0</v>
      </c>
      <c r="O92" s="842">
        <f>SUM(O90+O59)</f>
        <v>0</v>
      </c>
      <c r="P92" s="843">
        <f>SUM(P90+P59)</f>
        <v>0</v>
      </c>
      <c r="Q92" s="476"/>
      <c r="R92" s="368"/>
      <c r="S92" s="369"/>
      <c r="T92" s="370"/>
      <c r="U92" s="526"/>
      <c r="V92" s="365"/>
      <c r="W92" s="366"/>
      <c r="X92" s="367"/>
      <c r="Y92" s="547"/>
      <c r="Z92" s="368"/>
      <c r="AA92" s="369"/>
      <c r="AB92" s="370"/>
      <c r="AC92" s="570"/>
      <c r="AD92" s="798">
        <f t="shared" si="20"/>
        <v>0</v>
      </c>
      <c r="AE92" s="799">
        <f t="shared" si="20"/>
        <v>0</v>
      </c>
      <c r="AF92" s="799">
        <f>SUM(L92 + P92+T92+ X92+AB92)</f>
        <v>0</v>
      </c>
      <c r="AG92" s="800"/>
      <c r="AH92" s="801">
        <f>SUM(AD92:AF92)</f>
        <v>0</v>
      </c>
    </row>
    <row r="93" spans="1:34" s="31" customFormat="1" ht="20.25" customHeight="1">
      <c r="A93" s="29"/>
      <c r="B93" s="372"/>
      <c r="C93" s="373"/>
      <c r="D93" s="162"/>
      <c r="E93" s="154"/>
      <c r="F93" s="154"/>
      <c r="G93" s="154"/>
      <c r="H93" s="154"/>
      <c r="I93" s="154"/>
      <c r="J93" s="256"/>
      <c r="K93" s="257"/>
      <c r="L93" s="258"/>
      <c r="M93" s="515"/>
      <c r="N93" s="365"/>
      <c r="O93" s="366"/>
      <c r="P93" s="367"/>
      <c r="Q93" s="476"/>
      <c r="R93" s="368"/>
      <c r="S93" s="369"/>
      <c r="T93" s="370"/>
      <c r="U93" s="526"/>
      <c r="V93" s="365"/>
      <c r="W93" s="366"/>
      <c r="X93" s="367"/>
      <c r="Y93" s="547"/>
      <c r="Z93" s="368"/>
      <c r="AA93" s="369"/>
      <c r="AB93" s="370"/>
      <c r="AC93" s="570"/>
      <c r="AD93" s="349"/>
      <c r="AE93" s="350"/>
      <c r="AF93" s="350"/>
      <c r="AG93" s="351"/>
      <c r="AH93" s="352"/>
    </row>
    <row r="94" spans="1:34" ht="20.25" customHeight="1">
      <c r="A94" s="18"/>
      <c r="B94" s="21" t="s">
        <v>14</v>
      </c>
      <c r="C94" s="35" t="s">
        <v>15</v>
      </c>
      <c r="D94" s="18"/>
      <c r="E94" s="29"/>
      <c r="F94" s="29"/>
      <c r="G94" s="29"/>
      <c r="H94" s="29"/>
      <c r="I94" s="29"/>
      <c r="J94" s="207"/>
      <c r="K94" s="208"/>
      <c r="L94" s="249"/>
      <c r="M94" s="512"/>
      <c r="N94" s="202"/>
      <c r="O94" s="179"/>
      <c r="P94" s="203"/>
      <c r="Q94" s="475"/>
      <c r="R94" s="291"/>
      <c r="S94" s="180"/>
      <c r="T94" s="292"/>
      <c r="U94" s="525"/>
      <c r="V94" s="202"/>
      <c r="W94" s="179"/>
      <c r="X94" s="203"/>
      <c r="Y94" s="546"/>
      <c r="Z94" s="291"/>
      <c r="AA94" s="180"/>
      <c r="AB94" s="292"/>
      <c r="AC94" s="560"/>
      <c r="AD94" s="185"/>
      <c r="AE94" s="210"/>
      <c r="AF94" s="210"/>
      <c r="AG94" s="179"/>
      <c r="AH94" s="187"/>
    </row>
    <row r="95" spans="1:34" ht="20.25" customHeight="1">
      <c r="A95" s="18"/>
      <c r="B95" s="21"/>
      <c r="D95" s="21" t="s">
        <v>83</v>
      </c>
      <c r="E95" s="90"/>
      <c r="F95" s="29"/>
      <c r="G95" s="29"/>
      <c r="H95" s="29"/>
      <c r="I95" s="29"/>
      <c r="J95" s="248">
        <v>0</v>
      </c>
      <c r="K95" s="178">
        <v>0</v>
      </c>
      <c r="L95" s="249">
        <v>0</v>
      </c>
      <c r="M95" s="512"/>
      <c r="N95" s="218">
        <v>0</v>
      </c>
      <c r="O95" s="324">
        <v>0</v>
      </c>
      <c r="P95" s="325">
        <v>0</v>
      </c>
      <c r="Q95" s="475"/>
      <c r="R95" s="248"/>
      <c r="S95" s="293"/>
      <c r="T95" s="294"/>
      <c r="U95" s="525"/>
      <c r="V95" s="218"/>
      <c r="W95" s="324"/>
      <c r="X95" s="325"/>
      <c r="Y95" s="546"/>
      <c r="Z95" s="248"/>
      <c r="AA95" s="293"/>
      <c r="AB95" s="294"/>
      <c r="AC95" s="560"/>
      <c r="AD95" s="185">
        <f>SUM(J95 + N95+R95+ V95+Z95)</f>
        <v>0</v>
      </c>
      <c r="AE95" s="210">
        <f>SUM(K95 + O95+S95+ W95+AA95)</f>
        <v>0</v>
      </c>
      <c r="AF95" s="210">
        <f>SUM(L95 + P95+T95+ X95+AB95)</f>
        <v>0</v>
      </c>
      <c r="AG95" s="179"/>
      <c r="AH95" s="187">
        <f>SUM(AD95:AF95)</f>
        <v>0</v>
      </c>
    </row>
    <row r="96" spans="1:34" ht="20.25" customHeight="1">
      <c r="A96" s="18"/>
      <c r="B96" s="21"/>
      <c r="D96" s="21" t="s">
        <v>83</v>
      </c>
      <c r="E96" s="90" t="s">
        <v>16</v>
      </c>
      <c r="F96" s="29"/>
      <c r="G96" s="29"/>
      <c r="H96" s="29"/>
      <c r="I96" s="29"/>
      <c r="J96" s="248">
        <v>0</v>
      </c>
      <c r="K96" s="178">
        <v>0</v>
      </c>
      <c r="L96" s="249">
        <v>0</v>
      </c>
      <c r="M96" s="512"/>
      <c r="N96" s="218">
        <v>0</v>
      </c>
      <c r="O96" s="324">
        <v>0</v>
      </c>
      <c r="P96" s="325">
        <v>0</v>
      </c>
      <c r="Q96" s="475"/>
      <c r="R96" s="248"/>
      <c r="S96" s="293"/>
      <c r="T96" s="294"/>
      <c r="U96" s="525"/>
      <c r="V96" s="218"/>
      <c r="W96" s="324"/>
      <c r="X96" s="325"/>
      <c r="Y96" s="546"/>
      <c r="Z96" s="248"/>
      <c r="AA96" s="293"/>
      <c r="AB96" s="294"/>
      <c r="AC96" s="560"/>
      <c r="AD96" s="185">
        <f t="shared" ref="AD96:AE99" si="21">SUM(J96 + N96+R96+ V96+Z96)</f>
        <v>0</v>
      </c>
      <c r="AE96" s="210">
        <f t="shared" si="21"/>
        <v>0</v>
      </c>
      <c r="AF96" s="210">
        <f>SUM(L96 + P96+T96+ X96+AB96)</f>
        <v>0</v>
      </c>
      <c r="AG96" s="179"/>
      <c r="AH96" s="187">
        <f>SUM(AD96:AF96)</f>
        <v>0</v>
      </c>
    </row>
    <row r="97" spans="1:34" ht="20.25" customHeight="1">
      <c r="A97" s="18"/>
      <c r="B97" s="18"/>
      <c r="D97" s="2" t="s">
        <v>147</v>
      </c>
      <c r="E97" s="90"/>
      <c r="F97" s="31"/>
      <c r="G97" s="31"/>
      <c r="H97" s="31"/>
      <c r="I97" s="31"/>
      <c r="J97" s="248">
        <v>0</v>
      </c>
      <c r="K97" s="178">
        <v>0</v>
      </c>
      <c r="L97" s="249">
        <v>0</v>
      </c>
      <c r="M97" s="512"/>
      <c r="N97" s="218">
        <v>0</v>
      </c>
      <c r="O97" s="324">
        <v>0</v>
      </c>
      <c r="P97" s="325">
        <v>0</v>
      </c>
      <c r="Q97" s="480"/>
      <c r="R97" s="248"/>
      <c r="S97" s="293"/>
      <c r="T97" s="294"/>
      <c r="U97" s="530"/>
      <c r="V97" s="218"/>
      <c r="W97" s="324"/>
      <c r="X97" s="325"/>
      <c r="Y97" s="548"/>
      <c r="Z97" s="248"/>
      <c r="AA97" s="293"/>
      <c r="AB97" s="294"/>
      <c r="AC97" s="571"/>
      <c r="AD97" s="185">
        <f t="shared" si="21"/>
        <v>0</v>
      </c>
      <c r="AE97" s="210">
        <f t="shared" si="21"/>
        <v>0</v>
      </c>
      <c r="AF97" s="210">
        <f>SUM(L97 + P97+T97+ X97+AB97)</f>
        <v>0</v>
      </c>
      <c r="AG97" s="179"/>
      <c r="AH97" s="187">
        <f>SUM(AD97:AF97)</f>
        <v>0</v>
      </c>
    </row>
    <row r="98" spans="1:34" ht="20.25" customHeight="1" thickBot="1">
      <c r="A98" s="18"/>
      <c r="B98" s="18"/>
      <c r="D98" s="18" t="s">
        <v>147</v>
      </c>
      <c r="E98" s="90" t="s">
        <v>16</v>
      </c>
      <c r="F98" s="31"/>
      <c r="G98" s="31"/>
      <c r="H98" s="31"/>
      <c r="I98" s="31"/>
      <c r="J98" s="248">
        <v>0</v>
      </c>
      <c r="K98" s="178">
        <v>0</v>
      </c>
      <c r="L98" s="263">
        <v>0</v>
      </c>
      <c r="M98" s="512"/>
      <c r="N98" s="219">
        <v>0</v>
      </c>
      <c r="O98" s="326">
        <v>0</v>
      </c>
      <c r="P98" s="327">
        <v>0</v>
      </c>
      <c r="Q98" s="480"/>
      <c r="R98" s="295"/>
      <c r="S98" s="296"/>
      <c r="T98" s="297"/>
      <c r="U98" s="530"/>
      <c r="V98" s="219"/>
      <c r="W98" s="326"/>
      <c r="X98" s="327"/>
      <c r="Y98" s="549"/>
      <c r="Z98" s="295"/>
      <c r="AA98" s="296"/>
      <c r="AB98" s="297"/>
      <c r="AC98" s="572"/>
      <c r="AD98" s="346">
        <v>0</v>
      </c>
      <c r="AE98" s="344">
        <f t="shared" si="21"/>
        <v>0</v>
      </c>
      <c r="AF98" s="344">
        <f>SUM(L98 + P98+T98+ X98+AB98)</f>
        <v>0</v>
      </c>
      <c r="AG98" s="347"/>
      <c r="AH98" s="329">
        <f>SUM(AD98:AF98)</f>
        <v>0</v>
      </c>
    </row>
    <row r="99" spans="1:34" s="31" customFormat="1" ht="20.25" customHeight="1">
      <c r="A99" s="29"/>
      <c r="B99" s="29"/>
      <c r="C99" s="29"/>
      <c r="D99" s="371" t="s">
        <v>17</v>
      </c>
      <c r="E99" s="154"/>
      <c r="F99" s="154"/>
      <c r="G99" s="154"/>
      <c r="H99" s="154"/>
      <c r="I99" s="154"/>
      <c r="J99" s="836">
        <f>SUM(J95:J98)</f>
        <v>0</v>
      </c>
      <c r="K99" s="837">
        <f>SUM(K95:K98)</f>
        <v>0</v>
      </c>
      <c r="L99" s="838">
        <f>SUM(L95:L98)</f>
        <v>0</v>
      </c>
      <c r="M99" s="515"/>
      <c r="N99" s="839">
        <f>SUM(N95:N98)</f>
        <v>0</v>
      </c>
      <c r="O99" s="800">
        <f>SUM(O95:O98)</f>
        <v>0</v>
      </c>
      <c r="P99" s="840">
        <f>SUM(P95:P98)</f>
        <v>0</v>
      </c>
      <c r="Q99" s="479"/>
      <c r="R99" s="362"/>
      <c r="S99" s="363"/>
      <c r="T99" s="364"/>
      <c r="U99" s="529"/>
      <c r="V99" s="360"/>
      <c r="W99" s="351"/>
      <c r="X99" s="361"/>
      <c r="Y99" s="540"/>
      <c r="Z99" s="362"/>
      <c r="AA99" s="363"/>
      <c r="AB99" s="364"/>
      <c r="AC99" s="558"/>
      <c r="AD99" s="501">
        <f t="shared" si="21"/>
        <v>0</v>
      </c>
      <c r="AE99" s="502">
        <f t="shared" si="21"/>
        <v>0</v>
      </c>
      <c r="AF99" s="502">
        <f>SUM(L99 + P99+T99+ X99+AB99)</f>
        <v>0</v>
      </c>
      <c r="AG99" s="503"/>
      <c r="AH99" s="463">
        <f>SUM(AD99:AF99)</f>
        <v>0</v>
      </c>
    </row>
    <row r="100" spans="1:34" ht="20.25" customHeight="1">
      <c r="A100" s="18"/>
      <c r="B100" s="18"/>
      <c r="C100" s="18"/>
      <c r="D100" s="29"/>
      <c r="E100" s="29"/>
      <c r="F100" s="29"/>
      <c r="G100" s="29"/>
      <c r="H100" s="29"/>
      <c r="I100" s="29"/>
      <c r="J100" s="207"/>
      <c r="K100" s="208"/>
      <c r="L100" s="249"/>
      <c r="M100" s="512"/>
      <c r="N100" s="202"/>
      <c r="O100" s="179"/>
      <c r="P100" s="203"/>
      <c r="Q100" s="475"/>
      <c r="R100" s="291"/>
      <c r="S100" s="180"/>
      <c r="T100" s="292"/>
      <c r="U100" s="525"/>
      <c r="V100" s="202"/>
      <c r="W100" s="179"/>
      <c r="X100" s="203"/>
      <c r="Y100" s="546"/>
      <c r="Z100" s="291"/>
      <c r="AA100" s="180"/>
      <c r="AB100" s="292"/>
      <c r="AC100" s="560"/>
      <c r="AD100" s="185"/>
      <c r="AE100" s="210"/>
      <c r="AF100" s="210"/>
      <c r="AG100" s="179"/>
      <c r="AH100" s="187"/>
    </row>
    <row r="101" spans="1:34" ht="20.25" customHeight="1">
      <c r="A101" s="18"/>
      <c r="B101" s="21" t="s">
        <v>18</v>
      </c>
      <c r="C101" s="35" t="s">
        <v>19</v>
      </c>
      <c r="D101" s="18"/>
      <c r="E101" s="18"/>
      <c r="F101" s="18"/>
      <c r="G101" s="18"/>
      <c r="H101" s="18"/>
      <c r="I101" s="18"/>
      <c r="J101" s="264" t="s">
        <v>0</v>
      </c>
      <c r="K101" s="265" t="s">
        <v>0</v>
      </c>
      <c r="L101" s="249"/>
      <c r="M101" s="512"/>
      <c r="N101" s="202"/>
      <c r="O101" s="179"/>
      <c r="P101" s="203"/>
      <c r="Q101" s="475"/>
      <c r="R101" s="291"/>
      <c r="S101" s="180"/>
      <c r="T101" s="292"/>
      <c r="U101" s="525"/>
      <c r="V101" s="202"/>
      <c r="W101" s="179"/>
      <c r="X101" s="203"/>
      <c r="Y101" s="546"/>
      <c r="Z101" s="291"/>
      <c r="AA101" s="180"/>
      <c r="AB101" s="292"/>
      <c r="AC101" s="560"/>
      <c r="AD101" s="185"/>
      <c r="AE101" s="210"/>
      <c r="AF101" s="210"/>
      <c r="AG101" s="179"/>
      <c r="AH101" s="187"/>
    </row>
    <row r="102" spans="1:34" ht="20.25" customHeight="1">
      <c r="A102" s="18"/>
      <c r="B102" s="18"/>
      <c r="C102" s="18"/>
      <c r="D102" s="21" t="s">
        <v>20</v>
      </c>
      <c r="E102" s="85" t="s">
        <v>16</v>
      </c>
      <c r="J102" s="248">
        <v>0</v>
      </c>
      <c r="K102" s="178">
        <v>0</v>
      </c>
      <c r="L102" s="249">
        <v>0</v>
      </c>
      <c r="M102" s="512"/>
      <c r="N102" s="218">
        <v>0</v>
      </c>
      <c r="O102" s="186">
        <v>0</v>
      </c>
      <c r="P102" s="187">
        <v>0</v>
      </c>
      <c r="Q102" s="477"/>
      <c r="R102" s="248"/>
      <c r="S102" s="298"/>
      <c r="T102" s="299"/>
      <c r="U102" s="527"/>
      <c r="V102" s="218"/>
      <c r="W102" s="186"/>
      <c r="X102" s="187"/>
      <c r="Y102" s="550"/>
      <c r="Z102" s="248"/>
      <c r="AA102" s="298"/>
      <c r="AB102" s="299"/>
      <c r="AC102" s="569"/>
      <c r="AD102" s="185">
        <f t="shared" ref="AD102:AF104" si="22">SUM(J102 + N102+R102+ V102+Z102)</f>
        <v>0</v>
      </c>
      <c r="AE102" s="210">
        <f t="shared" si="22"/>
        <v>0</v>
      </c>
      <c r="AF102" s="210">
        <f t="shared" si="22"/>
        <v>0</v>
      </c>
      <c r="AG102" s="179"/>
      <c r="AH102" s="187">
        <f>SUM(AD102:AF102)</f>
        <v>0</v>
      </c>
    </row>
    <row r="103" spans="1:34" ht="20.25" customHeight="1">
      <c r="A103" s="18"/>
      <c r="B103" s="18"/>
      <c r="C103" s="18"/>
      <c r="D103" s="21" t="s">
        <v>165</v>
      </c>
      <c r="E103" s="85" t="s">
        <v>16</v>
      </c>
      <c r="J103" s="248">
        <v>0</v>
      </c>
      <c r="K103" s="178">
        <v>0</v>
      </c>
      <c r="L103" s="263">
        <v>0</v>
      </c>
      <c r="M103" s="512"/>
      <c r="N103" s="219">
        <v>0</v>
      </c>
      <c r="O103" s="328">
        <v>0</v>
      </c>
      <c r="P103" s="329">
        <v>0</v>
      </c>
      <c r="Q103" s="477"/>
      <c r="R103" s="295"/>
      <c r="S103" s="300"/>
      <c r="T103" s="301"/>
      <c r="U103" s="527"/>
      <c r="V103" s="219"/>
      <c r="W103" s="328"/>
      <c r="X103" s="329"/>
      <c r="Y103" s="543"/>
      <c r="Z103" s="295"/>
      <c r="AA103" s="300"/>
      <c r="AB103" s="301"/>
      <c r="AC103" s="561"/>
      <c r="AD103" s="744">
        <f t="shared" si="22"/>
        <v>0</v>
      </c>
      <c r="AE103" s="210">
        <f t="shared" si="22"/>
        <v>0</v>
      </c>
      <c r="AF103" s="210">
        <f t="shared" si="22"/>
        <v>0</v>
      </c>
      <c r="AG103" s="805"/>
      <c r="AH103" s="187">
        <f>SUM(AD103:AF103)</f>
        <v>0</v>
      </c>
    </row>
    <row r="104" spans="1:34" s="31" customFormat="1" ht="20.25" customHeight="1">
      <c r="A104" s="29"/>
      <c r="B104" s="29"/>
      <c r="C104" s="29"/>
      <c r="D104" s="371" t="s">
        <v>21</v>
      </c>
      <c r="E104" s="154"/>
      <c r="F104" s="154"/>
      <c r="G104" s="154"/>
      <c r="H104" s="154"/>
      <c r="I104" s="154"/>
      <c r="J104" s="836">
        <f>SUM(J102:J103)</f>
        <v>0</v>
      </c>
      <c r="K104" s="837">
        <f>SUM(K102:K103)</f>
        <v>0</v>
      </c>
      <c r="L104" s="838">
        <f>SUM(L102:L103)</f>
        <v>0</v>
      </c>
      <c r="M104" s="515"/>
      <c r="N104" s="798">
        <f>SUM(N102:N103)</f>
        <v>0</v>
      </c>
      <c r="O104" s="835">
        <f>SUM(O102:O103)</f>
        <v>0</v>
      </c>
      <c r="P104" s="801">
        <f>SUM(P102:P103)</f>
        <v>0</v>
      </c>
      <c r="Q104" s="479"/>
      <c r="R104" s="378"/>
      <c r="S104" s="376"/>
      <c r="T104" s="377"/>
      <c r="U104" s="529"/>
      <c r="V104" s="349"/>
      <c r="W104" s="375"/>
      <c r="X104" s="352"/>
      <c r="Y104" s="540"/>
      <c r="Z104" s="378"/>
      <c r="AA104" s="376"/>
      <c r="AB104" s="377"/>
      <c r="AC104" s="558"/>
      <c r="AD104" s="798">
        <f t="shared" si="22"/>
        <v>0</v>
      </c>
      <c r="AE104" s="799">
        <f t="shared" si="22"/>
        <v>0</v>
      </c>
      <c r="AF104" s="799">
        <f t="shared" si="22"/>
        <v>0</v>
      </c>
      <c r="AG104" s="800"/>
      <c r="AH104" s="801">
        <f>SUM(AD104:AF104)</f>
        <v>0</v>
      </c>
    </row>
    <row r="105" spans="1:34" ht="20.25" customHeight="1">
      <c r="A105" s="18"/>
      <c r="B105" s="18"/>
      <c r="C105" s="18"/>
      <c r="D105" s="29"/>
      <c r="E105" s="29"/>
      <c r="F105" s="29"/>
      <c r="G105" s="29"/>
      <c r="H105" s="29"/>
      <c r="I105" s="29"/>
      <c r="J105" s="207"/>
      <c r="K105" s="208"/>
      <c r="L105" s="249"/>
      <c r="M105" s="512"/>
      <c r="N105" s="202"/>
      <c r="O105" s="179"/>
      <c r="P105" s="203"/>
      <c r="Q105" s="475"/>
      <c r="R105" s="291"/>
      <c r="S105" s="180"/>
      <c r="T105" s="292"/>
      <c r="U105" s="525"/>
      <c r="V105" s="202"/>
      <c r="W105" s="179"/>
      <c r="X105" s="203"/>
      <c r="Y105" s="546"/>
      <c r="Z105" s="291"/>
      <c r="AA105" s="180"/>
      <c r="AB105" s="292"/>
      <c r="AC105" s="560"/>
      <c r="AD105" s="185"/>
      <c r="AE105" s="210"/>
      <c r="AF105" s="210"/>
      <c r="AG105" s="179"/>
      <c r="AH105" s="187"/>
    </row>
    <row r="106" spans="1:34" ht="20.25" customHeight="1">
      <c r="A106" s="18"/>
      <c r="B106" s="123" t="s">
        <v>239</v>
      </c>
      <c r="C106" s="35" t="s">
        <v>264</v>
      </c>
      <c r="D106" s="18"/>
      <c r="E106" s="18"/>
      <c r="F106" s="18"/>
      <c r="G106" s="18"/>
      <c r="H106" s="18"/>
      <c r="I106" s="18"/>
      <c r="J106" s="264" t="s">
        <v>0</v>
      </c>
      <c r="K106" s="265" t="s">
        <v>0</v>
      </c>
      <c r="L106" s="249"/>
      <c r="M106" s="512"/>
      <c r="N106" s="202"/>
      <c r="O106" s="179"/>
      <c r="P106" s="203"/>
      <c r="Q106" s="475"/>
      <c r="R106" s="291"/>
      <c r="S106" s="180"/>
      <c r="T106" s="292"/>
      <c r="U106" s="525"/>
      <c r="V106" s="202"/>
      <c r="W106" s="179"/>
      <c r="X106" s="203"/>
      <c r="Y106" s="546"/>
      <c r="Z106" s="291"/>
      <c r="AA106" s="180"/>
      <c r="AB106" s="292"/>
      <c r="AC106" s="560"/>
      <c r="AD106" s="185"/>
      <c r="AE106" s="210"/>
      <c r="AF106" s="210"/>
      <c r="AG106" s="179"/>
      <c r="AH106" s="187"/>
    </row>
    <row r="107" spans="1:34" ht="20.25" customHeight="1">
      <c r="A107" s="18"/>
      <c r="B107" s="123"/>
      <c r="C107" s="21"/>
      <c r="D107" s="2" t="s">
        <v>261</v>
      </c>
      <c r="E107" s="18"/>
      <c r="F107" s="18"/>
      <c r="G107" s="18"/>
      <c r="H107" s="18"/>
      <c r="I107" s="18"/>
      <c r="J107" s="248">
        <v>0</v>
      </c>
      <c r="K107" s="178">
        <v>0</v>
      </c>
      <c r="L107" s="249">
        <v>0</v>
      </c>
      <c r="M107" s="512"/>
      <c r="N107" s="218">
        <v>0</v>
      </c>
      <c r="O107" s="186">
        <v>0</v>
      </c>
      <c r="P107" s="187">
        <v>0</v>
      </c>
      <c r="Q107" s="475"/>
      <c r="R107" s="248"/>
      <c r="S107" s="298"/>
      <c r="T107" s="299"/>
      <c r="U107" s="525"/>
      <c r="V107" s="218"/>
      <c r="W107" s="186"/>
      <c r="X107" s="187"/>
      <c r="Y107" s="546"/>
      <c r="Z107" s="248"/>
      <c r="AA107" s="298"/>
      <c r="AB107" s="299"/>
      <c r="AC107" s="560"/>
      <c r="AD107" s="185">
        <f t="shared" ref="AD107:AF117" si="23">SUM(J107 + N107+R107+ V107+Z107)</f>
        <v>0</v>
      </c>
      <c r="AE107" s="210">
        <f t="shared" si="23"/>
        <v>0</v>
      </c>
      <c r="AF107" s="210">
        <f t="shared" si="23"/>
        <v>0</v>
      </c>
      <c r="AG107" s="179"/>
      <c r="AH107" s="187">
        <f t="shared" ref="AH107:AH130" si="24">SUM(AD107:AF107)</f>
        <v>0</v>
      </c>
    </row>
    <row r="108" spans="1:34" ht="20.25" customHeight="1">
      <c r="A108" s="18"/>
      <c r="B108" s="123"/>
      <c r="C108" s="21"/>
      <c r="D108" s="2" t="s">
        <v>262</v>
      </c>
      <c r="E108" s="18"/>
      <c r="F108" s="18"/>
      <c r="G108" s="18"/>
      <c r="H108" s="18"/>
      <c r="I108" s="18"/>
      <c r="J108" s="248">
        <v>0</v>
      </c>
      <c r="K108" s="178">
        <v>0</v>
      </c>
      <c r="L108" s="249">
        <v>0</v>
      </c>
      <c r="M108" s="512"/>
      <c r="N108" s="218">
        <v>0</v>
      </c>
      <c r="O108" s="186">
        <v>0</v>
      </c>
      <c r="P108" s="187">
        <v>0</v>
      </c>
      <c r="Q108" s="475"/>
      <c r="R108" s="248"/>
      <c r="S108" s="298"/>
      <c r="T108" s="299"/>
      <c r="U108" s="525"/>
      <c r="V108" s="218"/>
      <c r="W108" s="186"/>
      <c r="X108" s="187"/>
      <c r="Y108" s="546"/>
      <c r="Z108" s="248"/>
      <c r="AA108" s="298"/>
      <c r="AB108" s="299"/>
      <c r="AC108" s="560"/>
      <c r="AD108" s="185">
        <f t="shared" si="23"/>
        <v>0</v>
      </c>
      <c r="AE108" s="210">
        <f t="shared" si="23"/>
        <v>0</v>
      </c>
      <c r="AF108" s="210">
        <f t="shared" si="23"/>
        <v>0</v>
      </c>
      <c r="AG108" s="179"/>
      <c r="AH108" s="187">
        <f t="shared" si="24"/>
        <v>0</v>
      </c>
    </row>
    <row r="109" spans="1:34" ht="20.25" customHeight="1">
      <c r="A109" s="18"/>
      <c r="B109" s="123"/>
      <c r="C109" s="21"/>
      <c r="D109" s="2" t="s">
        <v>263</v>
      </c>
      <c r="E109" s="18"/>
      <c r="F109" s="18"/>
      <c r="G109" s="18"/>
      <c r="H109" s="18"/>
      <c r="I109" s="18"/>
      <c r="J109" s="248">
        <v>0</v>
      </c>
      <c r="K109" s="178">
        <v>0</v>
      </c>
      <c r="L109" s="249">
        <v>0</v>
      </c>
      <c r="M109" s="512"/>
      <c r="N109" s="218">
        <v>0</v>
      </c>
      <c r="O109" s="186">
        <v>0</v>
      </c>
      <c r="P109" s="187">
        <v>0</v>
      </c>
      <c r="Q109" s="477"/>
      <c r="R109" s="248"/>
      <c r="S109" s="298"/>
      <c r="T109" s="299"/>
      <c r="U109" s="527"/>
      <c r="V109" s="218"/>
      <c r="W109" s="186"/>
      <c r="X109" s="187"/>
      <c r="Y109" s="550"/>
      <c r="Z109" s="248"/>
      <c r="AA109" s="298"/>
      <c r="AB109" s="299"/>
      <c r="AC109" s="569"/>
      <c r="AD109" s="185">
        <f t="shared" si="23"/>
        <v>0</v>
      </c>
      <c r="AE109" s="210">
        <f t="shared" si="23"/>
        <v>0</v>
      </c>
      <c r="AF109" s="210">
        <f t="shared" si="23"/>
        <v>0</v>
      </c>
      <c r="AG109" s="179"/>
      <c r="AH109" s="187">
        <f t="shared" si="24"/>
        <v>0</v>
      </c>
    </row>
    <row r="110" spans="1:34" ht="20.25" customHeight="1">
      <c r="A110" s="18"/>
      <c r="B110" s="123"/>
      <c r="C110" s="21"/>
      <c r="D110" s="2" t="s">
        <v>84</v>
      </c>
      <c r="E110" s="18"/>
      <c r="F110" s="18"/>
      <c r="G110" s="18"/>
      <c r="H110" s="18"/>
      <c r="I110" s="18"/>
      <c r="J110" s="295">
        <v>0</v>
      </c>
      <c r="K110" s="406">
        <v>0</v>
      </c>
      <c r="L110" s="263">
        <v>0</v>
      </c>
      <c r="M110" s="512"/>
      <c r="N110" s="219">
        <v>0</v>
      </c>
      <c r="O110" s="328">
        <v>0</v>
      </c>
      <c r="P110" s="329">
        <v>0</v>
      </c>
      <c r="Q110" s="477"/>
      <c r="R110" s="295"/>
      <c r="S110" s="300"/>
      <c r="T110" s="301"/>
      <c r="U110" s="527"/>
      <c r="V110" s="219"/>
      <c r="W110" s="328"/>
      <c r="X110" s="329"/>
      <c r="Y110" s="550"/>
      <c r="Z110" s="295"/>
      <c r="AA110" s="300"/>
      <c r="AB110" s="301"/>
      <c r="AC110" s="569"/>
      <c r="AD110" s="343">
        <f t="shared" si="23"/>
        <v>0</v>
      </c>
      <c r="AE110" s="344">
        <f t="shared" si="23"/>
        <v>0</v>
      </c>
      <c r="AF110" s="344">
        <f t="shared" si="23"/>
        <v>0</v>
      </c>
      <c r="AG110" s="345"/>
      <c r="AH110" s="329">
        <f t="shared" si="24"/>
        <v>0</v>
      </c>
    </row>
    <row r="111" spans="1:34" ht="20.25" customHeight="1">
      <c r="A111" s="18"/>
      <c r="B111" s="123"/>
      <c r="C111" s="21"/>
      <c r="D111" s="371" t="s">
        <v>265</v>
      </c>
      <c r="E111" s="18"/>
      <c r="F111" s="18"/>
      <c r="G111" s="18"/>
      <c r="H111" s="18"/>
      <c r="I111" s="18"/>
      <c r="J111" s="802">
        <f>SUM(J107:J110)</f>
        <v>0</v>
      </c>
      <c r="K111" s="803">
        <f>SUM(K107:K110)</f>
        <v>0</v>
      </c>
      <c r="L111" s="804">
        <f>SUM(L107:L110)</f>
        <v>0</v>
      </c>
      <c r="M111" s="512"/>
      <c r="N111" s="798">
        <f>SUM(N107:N110)</f>
        <v>0</v>
      </c>
      <c r="O111" s="835">
        <f>SUM(O107:O110)</f>
        <v>0</v>
      </c>
      <c r="P111" s="801">
        <f>SUM(P107:P110)</f>
        <v>0</v>
      </c>
      <c r="Q111" s="477"/>
      <c r="R111" s="256"/>
      <c r="S111" s="257"/>
      <c r="T111" s="359"/>
      <c r="U111" s="527"/>
      <c r="V111" s="349"/>
      <c r="W111" s="375"/>
      <c r="X111" s="352"/>
      <c r="Y111" s="550"/>
      <c r="Z111" s="256"/>
      <c r="AA111" s="257"/>
      <c r="AB111" s="359"/>
      <c r="AC111" s="569"/>
      <c r="AD111" s="798">
        <f>SUM(J111 + N111+R111+ V111+Z111)</f>
        <v>0</v>
      </c>
      <c r="AE111" s="799">
        <f t="shared" si="23"/>
        <v>0</v>
      </c>
      <c r="AF111" s="799">
        <f>SUM(L111 + P111+T111+ X111+AB111)</f>
        <v>0</v>
      </c>
      <c r="AG111" s="800"/>
      <c r="AH111" s="801">
        <f>SUM(AD111:AF111)</f>
        <v>0</v>
      </c>
    </row>
    <row r="112" spans="1:34" ht="20.25" customHeight="1">
      <c r="A112" s="18"/>
      <c r="B112" s="123"/>
      <c r="C112" s="21"/>
      <c r="D112" s="2"/>
      <c r="E112" s="18"/>
      <c r="F112" s="18"/>
      <c r="G112" s="18"/>
      <c r="H112" s="18"/>
      <c r="I112" s="18"/>
      <c r="J112" s="264"/>
      <c r="K112" s="265"/>
      <c r="L112" s="249"/>
      <c r="M112" s="512"/>
      <c r="N112" s="218"/>
      <c r="O112" s="186"/>
      <c r="P112" s="187"/>
      <c r="Q112" s="477"/>
      <c r="R112" s="248"/>
      <c r="S112" s="298"/>
      <c r="T112" s="299"/>
      <c r="U112" s="527"/>
      <c r="V112" s="218"/>
      <c r="W112" s="186"/>
      <c r="X112" s="187"/>
      <c r="Y112" s="550"/>
      <c r="Z112" s="248"/>
      <c r="AA112" s="298"/>
      <c r="AB112" s="299"/>
      <c r="AC112" s="569"/>
      <c r="AD112" s="185"/>
      <c r="AE112" s="210"/>
      <c r="AF112" s="210"/>
      <c r="AG112" s="179"/>
      <c r="AH112" s="187"/>
    </row>
    <row r="113" spans="1:34" ht="20.25" customHeight="1">
      <c r="A113" s="18"/>
      <c r="B113" s="123" t="s">
        <v>339</v>
      </c>
      <c r="C113" s="35" t="s">
        <v>340</v>
      </c>
      <c r="D113" s="2"/>
      <c r="E113" s="18"/>
      <c r="F113" s="18"/>
      <c r="G113" s="18"/>
      <c r="H113" s="18"/>
      <c r="I113" s="18"/>
      <c r="J113" s="264"/>
      <c r="K113" s="265"/>
      <c r="L113" s="249"/>
      <c r="M113" s="512"/>
      <c r="N113" s="218"/>
      <c r="O113" s="186"/>
      <c r="P113" s="187"/>
      <c r="Q113" s="477"/>
      <c r="R113" s="248"/>
      <c r="S113" s="298"/>
      <c r="T113" s="299"/>
      <c r="U113" s="527"/>
      <c r="V113" s="218"/>
      <c r="W113" s="186"/>
      <c r="X113" s="187"/>
      <c r="Y113" s="550"/>
      <c r="Z113" s="248"/>
      <c r="AA113" s="298"/>
      <c r="AB113" s="299"/>
      <c r="AC113" s="569"/>
      <c r="AD113" s="185"/>
      <c r="AE113" s="210"/>
      <c r="AF113" s="210"/>
      <c r="AG113" s="179"/>
      <c r="AH113" s="187"/>
    </row>
    <row r="114" spans="1:34" ht="20.25" customHeight="1">
      <c r="A114" s="18"/>
      <c r="B114" s="21"/>
      <c r="C114" s="21"/>
      <c r="D114" s="21" t="s">
        <v>22</v>
      </c>
      <c r="E114" s="18"/>
      <c r="F114" s="18"/>
      <c r="G114" s="18"/>
      <c r="H114" s="18"/>
      <c r="I114" s="18"/>
      <c r="J114" s="248">
        <v>0</v>
      </c>
      <c r="K114" s="178">
        <v>0</v>
      </c>
      <c r="L114" s="249">
        <v>0</v>
      </c>
      <c r="M114" s="512"/>
      <c r="N114" s="218">
        <v>0</v>
      </c>
      <c r="O114" s="186">
        <v>0</v>
      </c>
      <c r="P114" s="187">
        <v>0</v>
      </c>
      <c r="Q114" s="477"/>
      <c r="R114" s="248"/>
      <c r="S114" s="298"/>
      <c r="T114" s="299"/>
      <c r="U114" s="527"/>
      <c r="V114" s="218"/>
      <c r="W114" s="186"/>
      <c r="X114" s="187"/>
      <c r="Y114" s="550"/>
      <c r="Z114" s="248"/>
      <c r="AA114" s="298"/>
      <c r="AB114" s="299"/>
      <c r="AC114" s="569"/>
      <c r="AD114" s="185">
        <f t="shared" si="23"/>
        <v>0</v>
      </c>
      <c r="AE114" s="210">
        <f t="shared" si="23"/>
        <v>0</v>
      </c>
      <c r="AF114" s="210">
        <f t="shared" si="23"/>
        <v>0</v>
      </c>
      <c r="AG114" s="179"/>
      <c r="AH114" s="187">
        <f t="shared" si="24"/>
        <v>0</v>
      </c>
    </row>
    <row r="115" spans="1:34" ht="20.25" customHeight="1">
      <c r="A115" s="18"/>
      <c r="B115" s="21"/>
      <c r="C115" s="21"/>
      <c r="D115" s="123" t="s">
        <v>23</v>
      </c>
      <c r="E115" s="18"/>
      <c r="F115" s="18"/>
      <c r="G115" s="18"/>
      <c r="H115" s="18"/>
      <c r="I115" s="18"/>
      <c r="J115" s="248">
        <v>0</v>
      </c>
      <c r="K115" s="178">
        <v>0</v>
      </c>
      <c r="L115" s="249">
        <v>0</v>
      </c>
      <c r="M115" s="512"/>
      <c r="N115" s="218">
        <v>0</v>
      </c>
      <c r="O115" s="186">
        <v>0</v>
      </c>
      <c r="P115" s="187">
        <v>0</v>
      </c>
      <c r="Q115" s="477"/>
      <c r="R115" s="248"/>
      <c r="S115" s="298"/>
      <c r="T115" s="299"/>
      <c r="U115" s="527"/>
      <c r="V115" s="218"/>
      <c r="W115" s="186"/>
      <c r="X115" s="187"/>
      <c r="Y115" s="550"/>
      <c r="Z115" s="248"/>
      <c r="AA115" s="298"/>
      <c r="AB115" s="299"/>
      <c r="AC115" s="569"/>
      <c r="AD115" s="185">
        <f t="shared" si="23"/>
        <v>0</v>
      </c>
      <c r="AE115" s="210">
        <f t="shared" si="23"/>
        <v>0</v>
      </c>
      <c r="AF115" s="210">
        <f t="shared" si="23"/>
        <v>0</v>
      </c>
      <c r="AG115" s="179"/>
      <c r="AH115" s="187">
        <f t="shared" si="24"/>
        <v>0</v>
      </c>
    </row>
    <row r="116" spans="1:34" ht="20.25" customHeight="1">
      <c r="A116" s="18"/>
      <c r="B116" s="18"/>
      <c r="C116" s="18"/>
      <c r="D116" s="123" t="s">
        <v>24</v>
      </c>
      <c r="E116" s="86"/>
      <c r="J116" s="248">
        <v>0</v>
      </c>
      <c r="K116" s="178">
        <v>0</v>
      </c>
      <c r="L116" s="249">
        <v>0</v>
      </c>
      <c r="M116" s="512"/>
      <c r="N116" s="218">
        <v>0</v>
      </c>
      <c r="O116" s="186">
        <v>0</v>
      </c>
      <c r="P116" s="187">
        <v>0</v>
      </c>
      <c r="Q116" s="477"/>
      <c r="R116" s="248"/>
      <c r="S116" s="298"/>
      <c r="T116" s="299"/>
      <c r="U116" s="527"/>
      <c r="V116" s="218"/>
      <c r="W116" s="186"/>
      <c r="X116" s="187"/>
      <c r="Y116" s="550"/>
      <c r="Z116" s="248"/>
      <c r="AA116" s="298"/>
      <c r="AB116" s="299"/>
      <c r="AC116" s="569"/>
      <c r="AD116" s="185">
        <f t="shared" si="23"/>
        <v>0</v>
      </c>
      <c r="AE116" s="210">
        <f t="shared" si="23"/>
        <v>0</v>
      </c>
      <c r="AF116" s="210">
        <f t="shared" si="23"/>
        <v>0</v>
      </c>
      <c r="AG116" s="179"/>
      <c r="AH116" s="187">
        <f>SUM(AD116:AF116)</f>
        <v>0</v>
      </c>
    </row>
    <row r="117" spans="1:34" ht="20.25" customHeight="1">
      <c r="A117" s="18"/>
      <c r="B117" s="18"/>
      <c r="C117" s="18"/>
      <c r="D117" s="123" t="s">
        <v>267</v>
      </c>
      <c r="E117" s="86"/>
      <c r="J117" s="248">
        <v>0</v>
      </c>
      <c r="K117" s="178">
        <v>0</v>
      </c>
      <c r="L117" s="249">
        <v>0</v>
      </c>
      <c r="M117" s="512"/>
      <c r="N117" s="218">
        <v>0</v>
      </c>
      <c r="O117" s="186">
        <v>0</v>
      </c>
      <c r="P117" s="187">
        <v>0</v>
      </c>
      <c r="Q117" s="477"/>
      <c r="R117" s="248"/>
      <c r="S117" s="298"/>
      <c r="T117" s="299"/>
      <c r="U117" s="527"/>
      <c r="V117" s="218"/>
      <c r="W117" s="186"/>
      <c r="X117" s="187"/>
      <c r="Y117" s="550"/>
      <c r="Z117" s="248"/>
      <c r="AA117" s="298"/>
      <c r="AB117" s="299"/>
      <c r="AC117" s="569"/>
      <c r="AD117" s="185">
        <f t="shared" si="23"/>
        <v>0</v>
      </c>
      <c r="AE117" s="210">
        <f t="shared" si="23"/>
        <v>0</v>
      </c>
      <c r="AF117" s="210">
        <f t="shared" si="23"/>
        <v>0</v>
      </c>
      <c r="AG117" s="179"/>
      <c r="AH117" s="187">
        <f>SUM(AD117:AF117)</f>
        <v>0</v>
      </c>
    </row>
    <row r="118" spans="1:34" ht="20.25" customHeight="1">
      <c r="A118" s="18"/>
      <c r="B118" s="18"/>
      <c r="C118" s="18"/>
      <c r="D118" s="2" t="s">
        <v>204</v>
      </c>
      <c r="E118" s="86"/>
      <c r="J118" s="248">
        <v>0</v>
      </c>
      <c r="K118" s="178">
        <v>0</v>
      </c>
      <c r="L118" s="249">
        <v>0</v>
      </c>
      <c r="M118" s="515"/>
      <c r="N118" s="218">
        <v>0</v>
      </c>
      <c r="O118" s="186">
        <f>SUM(O107:O117)</f>
        <v>0</v>
      </c>
      <c r="P118" s="187">
        <f>SUM(P107:P117)</f>
        <v>0</v>
      </c>
      <c r="Q118" s="477"/>
      <c r="R118" s="248"/>
      <c r="S118" s="298"/>
      <c r="T118" s="299"/>
      <c r="U118" s="527"/>
      <c r="V118" s="218"/>
      <c r="W118" s="186"/>
      <c r="X118" s="187"/>
      <c r="Y118" s="550"/>
      <c r="Z118" s="248"/>
      <c r="AA118" s="298"/>
      <c r="AB118" s="299"/>
      <c r="AC118" s="569"/>
      <c r="AD118" s="185">
        <f>SUM(J118 + N118+R118+ V118+Z118)</f>
        <v>0</v>
      </c>
      <c r="AE118" s="210">
        <f>SUM(K118 + O118+S118+ W118+AA118)</f>
        <v>0</v>
      </c>
      <c r="AF118" s="210">
        <f>SUM(L118 + P118+T118+ X118+AB118)</f>
        <v>0</v>
      </c>
      <c r="AG118" s="179"/>
      <c r="AH118" s="187">
        <f t="shared" si="24"/>
        <v>0</v>
      </c>
    </row>
    <row r="119" spans="1:34" ht="20.25" customHeight="1">
      <c r="A119" s="18"/>
      <c r="B119" s="18"/>
      <c r="C119" s="18"/>
      <c r="D119" s="2" t="s">
        <v>203</v>
      </c>
      <c r="E119" s="86"/>
      <c r="J119" s="248">
        <v>0</v>
      </c>
      <c r="K119" s="178">
        <v>0</v>
      </c>
      <c r="L119" s="249">
        <v>0</v>
      </c>
      <c r="M119" s="516"/>
      <c r="N119" s="218">
        <v>0</v>
      </c>
      <c r="O119" s="186">
        <v>0</v>
      </c>
      <c r="P119" s="187">
        <v>0</v>
      </c>
      <c r="Q119" s="477"/>
      <c r="R119" s="248"/>
      <c r="S119" s="298"/>
      <c r="T119" s="299"/>
      <c r="U119" s="527"/>
      <c r="V119" s="218"/>
      <c r="W119" s="186"/>
      <c r="X119" s="187"/>
      <c r="Y119" s="550"/>
      <c r="Z119" s="248"/>
      <c r="AA119" s="298"/>
      <c r="AB119" s="299"/>
      <c r="AC119" s="569"/>
      <c r="AD119" s="185">
        <f t="shared" ref="AD119:AE123" si="25">SUM(J119 + N119+R119+ V119+Z119)</f>
        <v>0</v>
      </c>
      <c r="AE119" s="210">
        <f t="shared" si="25"/>
        <v>0</v>
      </c>
      <c r="AF119" s="210">
        <f t="shared" ref="AF119:AF130" si="26">SUM(L119 + P119+T119+ X119+AB119)</f>
        <v>0</v>
      </c>
      <c r="AG119" s="179"/>
      <c r="AH119" s="187">
        <f t="shared" si="24"/>
        <v>0</v>
      </c>
    </row>
    <row r="120" spans="1:34" ht="20.25" customHeight="1">
      <c r="A120" s="18"/>
      <c r="B120" s="18"/>
      <c r="C120" s="18"/>
      <c r="D120" s="734" t="s">
        <v>256</v>
      </c>
      <c r="E120" s="217"/>
      <c r="F120" s="18"/>
      <c r="G120" s="18"/>
      <c r="H120" s="18"/>
      <c r="J120" s="248">
        <v>0</v>
      </c>
      <c r="K120" s="178">
        <v>0</v>
      </c>
      <c r="L120" s="249">
        <v>0</v>
      </c>
      <c r="M120" s="516"/>
      <c r="N120" s="218">
        <v>0</v>
      </c>
      <c r="O120" s="186">
        <v>0</v>
      </c>
      <c r="P120" s="187">
        <v>0</v>
      </c>
      <c r="Q120" s="477"/>
      <c r="R120" s="248"/>
      <c r="S120" s="298"/>
      <c r="T120" s="299"/>
      <c r="U120" s="527"/>
      <c r="V120" s="218"/>
      <c r="W120" s="186"/>
      <c r="X120" s="187"/>
      <c r="Y120" s="550"/>
      <c r="Z120" s="248"/>
      <c r="AA120" s="298"/>
      <c r="AB120" s="299"/>
      <c r="AC120" s="569"/>
      <c r="AD120" s="185">
        <f>SUM(J120 + N120+R120+ V120+Z120)</f>
        <v>0</v>
      </c>
      <c r="AE120" s="210">
        <f t="shared" si="25"/>
        <v>0</v>
      </c>
      <c r="AF120" s="210">
        <f t="shared" si="26"/>
        <v>0</v>
      </c>
      <c r="AG120" s="179"/>
      <c r="AH120" s="187">
        <f t="shared" si="24"/>
        <v>0</v>
      </c>
    </row>
    <row r="121" spans="1:34" ht="20.25" customHeight="1">
      <c r="A121" s="18"/>
      <c r="B121" s="18"/>
      <c r="C121" s="18"/>
      <c r="D121" s="734" t="s">
        <v>238</v>
      </c>
      <c r="E121" s="738"/>
      <c r="J121" s="248">
        <v>0</v>
      </c>
      <c r="K121" s="178">
        <v>0</v>
      </c>
      <c r="L121" s="249">
        <v>0</v>
      </c>
      <c r="M121" s="516"/>
      <c r="N121" s="218">
        <v>0</v>
      </c>
      <c r="O121" s="186">
        <v>0</v>
      </c>
      <c r="P121" s="187">
        <v>0</v>
      </c>
      <c r="Q121" s="477"/>
      <c r="R121" s="248"/>
      <c r="S121" s="298"/>
      <c r="T121" s="299"/>
      <c r="U121" s="527"/>
      <c r="V121" s="218"/>
      <c r="W121" s="186"/>
      <c r="X121" s="187"/>
      <c r="Y121" s="550"/>
      <c r="Z121" s="248"/>
      <c r="AA121" s="298"/>
      <c r="AB121" s="299"/>
      <c r="AC121" s="569"/>
      <c r="AD121" s="185">
        <f>SUM(J121 + N121+R121+ V121+Z121)</f>
        <v>0</v>
      </c>
      <c r="AE121" s="210">
        <f t="shared" si="25"/>
        <v>0</v>
      </c>
      <c r="AF121" s="210">
        <f t="shared" si="26"/>
        <v>0</v>
      </c>
      <c r="AG121" s="179"/>
      <c r="AH121" s="187">
        <f t="shared" si="24"/>
        <v>0</v>
      </c>
    </row>
    <row r="122" spans="1:34" ht="20.25" customHeight="1">
      <c r="A122" s="18"/>
      <c r="B122" s="18"/>
      <c r="C122" s="18"/>
      <c r="D122" s="123" t="s">
        <v>238</v>
      </c>
      <c r="E122" s="18"/>
      <c r="F122" s="18"/>
      <c r="G122" s="18"/>
      <c r="H122" s="18"/>
      <c r="I122" s="18"/>
      <c r="J122" s="248">
        <v>0</v>
      </c>
      <c r="K122" s="178">
        <v>0</v>
      </c>
      <c r="L122" s="249">
        <v>0</v>
      </c>
      <c r="M122" s="516"/>
      <c r="N122" s="218">
        <v>0</v>
      </c>
      <c r="O122" s="186">
        <v>0</v>
      </c>
      <c r="P122" s="187">
        <v>0</v>
      </c>
      <c r="Q122" s="477"/>
      <c r="R122" s="248"/>
      <c r="S122" s="298"/>
      <c r="T122" s="299"/>
      <c r="U122" s="527"/>
      <c r="V122" s="218"/>
      <c r="W122" s="186"/>
      <c r="X122" s="187"/>
      <c r="Y122" s="550"/>
      <c r="Z122" s="248"/>
      <c r="AA122" s="298"/>
      <c r="AB122" s="299"/>
      <c r="AC122" s="569"/>
      <c r="AD122" s="185">
        <f t="shared" si="25"/>
        <v>0</v>
      </c>
      <c r="AE122" s="210">
        <f t="shared" si="25"/>
        <v>0</v>
      </c>
      <c r="AF122" s="210">
        <f t="shared" si="26"/>
        <v>0</v>
      </c>
      <c r="AG122" s="179"/>
      <c r="AH122" s="187">
        <f t="shared" si="24"/>
        <v>0</v>
      </c>
    </row>
    <row r="123" spans="1:34" ht="20.25" customHeight="1">
      <c r="A123" s="18"/>
      <c r="B123" s="18"/>
      <c r="C123" s="18"/>
      <c r="D123" s="123" t="s">
        <v>238</v>
      </c>
      <c r="E123" s="18"/>
      <c r="F123" s="18"/>
      <c r="G123" s="18"/>
      <c r="H123" s="18"/>
      <c r="I123" s="18"/>
      <c r="J123" s="295">
        <v>0</v>
      </c>
      <c r="K123" s="406">
        <v>0</v>
      </c>
      <c r="L123" s="263">
        <v>0</v>
      </c>
      <c r="M123" s="516"/>
      <c r="N123" s="219">
        <v>0</v>
      </c>
      <c r="O123" s="328">
        <v>0</v>
      </c>
      <c r="P123" s="329">
        <v>0</v>
      </c>
      <c r="Q123" s="481"/>
      <c r="R123" s="500"/>
      <c r="S123" s="428"/>
      <c r="T123" s="301"/>
      <c r="U123" s="527"/>
      <c r="V123" s="424"/>
      <c r="W123" s="345"/>
      <c r="X123" s="329"/>
      <c r="Y123" s="550"/>
      <c r="Z123" s="426"/>
      <c r="AA123" s="428"/>
      <c r="AB123" s="301"/>
      <c r="AC123" s="569"/>
      <c r="AD123" s="343">
        <f t="shared" si="25"/>
        <v>0</v>
      </c>
      <c r="AE123" s="461">
        <f t="shared" si="25"/>
        <v>0</v>
      </c>
      <c r="AF123" s="344">
        <f t="shared" si="26"/>
        <v>0</v>
      </c>
      <c r="AG123" s="345"/>
      <c r="AH123" s="329">
        <f t="shared" si="24"/>
        <v>0</v>
      </c>
    </row>
    <row r="124" spans="1:34" s="31" customFormat="1" ht="20.25" customHeight="1">
      <c r="A124" s="29"/>
      <c r="B124" s="374" t="s">
        <v>152</v>
      </c>
      <c r="C124" s="373"/>
      <c r="D124" s="372"/>
      <c r="E124" s="154"/>
      <c r="F124" s="154"/>
      <c r="G124" s="373" t="s">
        <v>247</v>
      </c>
      <c r="H124" s="154"/>
      <c r="I124" s="154"/>
      <c r="J124" s="795">
        <f>SUM(J114:J123)</f>
        <v>0</v>
      </c>
      <c r="K124" s="796">
        <f>SUM(K114:K123)</f>
        <v>0</v>
      </c>
      <c r="L124" s="797">
        <f>SUM(L114:L123)</f>
        <v>0</v>
      </c>
      <c r="M124" s="516"/>
      <c r="N124" s="798">
        <f>SUM(N114:N123)</f>
        <v>0</v>
      </c>
      <c r="O124" s="835">
        <f>SUM(O114:O123)</f>
        <v>0</v>
      </c>
      <c r="P124" s="801">
        <f>SUM(P114:P123)</f>
        <v>0</v>
      </c>
      <c r="Q124" s="477"/>
      <c r="R124" s="492"/>
      <c r="S124" s="493"/>
      <c r="T124" s="494"/>
      <c r="U124" s="529"/>
      <c r="V124" s="349"/>
      <c r="W124" s="375"/>
      <c r="X124" s="352"/>
      <c r="Y124" s="551"/>
      <c r="Z124" s="492"/>
      <c r="AA124" s="493"/>
      <c r="AB124" s="494"/>
      <c r="AC124" s="573"/>
      <c r="AD124" s="798">
        <f t="shared" ref="AD124:AE130" si="27">SUM(J124 + N124+R124+ V124+Z124)</f>
        <v>0</v>
      </c>
      <c r="AE124" s="799">
        <f t="shared" si="27"/>
        <v>0</v>
      </c>
      <c r="AF124" s="799">
        <f t="shared" si="26"/>
        <v>0</v>
      </c>
      <c r="AG124" s="800"/>
      <c r="AH124" s="801">
        <f t="shared" si="24"/>
        <v>0</v>
      </c>
    </row>
    <row r="125" spans="1:34" ht="20.25" customHeight="1">
      <c r="A125" s="18"/>
      <c r="B125" s="18"/>
      <c r="C125" s="18"/>
      <c r="D125" s="21" t="s">
        <v>129</v>
      </c>
      <c r="E125" s="85" t="s">
        <v>148</v>
      </c>
      <c r="F125" s="3"/>
      <c r="J125" s="248">
        <f>J154</f>
        <v>0</v>
      </c>
      <c r="K125" s="266">
        <v>0</v>
      </c>
      <c r="L125" s="249">
        <v>0</v>
      </c>
      <c r="M125" s="516">
        <f>IF((J125)&lt;25001,(J125),(25000))</f>
        <v>0</v>
      </c>
      <c r="N125" s="218">
        <f>N154</f>
        <v>0</v>
      </c>
      <c r="O125" s="179">
        <v>0</v>
      </c>
      <c r="P125" s="203">
        <v>0</v>
      </c>
      <c r="Q125" s="481">
        <f>IF((J125+N125)&lt;25001,(N125),(25000-M125))</f>
        <v>0</v>
      </c>
      <c r="R125" s="248"/>
      <c r="S125" s="180"/>
      <c r="T125" s="292"/>
      <c r="U125" s="532">
        <f>IF((J125+N125+R125)&lt;25001,(R125),(25000-M125-Q125))</f>
        <v>0</v>
      </c>
      <c r="V125" s="218"/>
      <c r="W125" s="179"/>
      <c r="X125" s="203"/>
      <c r="Y125" s="582">
        <f>IF((J125+N125+R125+V125)&lt;25001,(V125),(25000-(M125+Q125+U125)))</f>
        <v>0</v>
      </c>
      <c r="Z125" s="248"/>
      <c r="AA125" s="180"/>
      <c r="AB125" s="292"/>
      <c r="AC125" s="583">
        <f>IF((J125+N125+R125+V125+Z125)&lt;25001,(Z125),(25000-(M125+Q125+U125+Y125)))</f>
        <v>0</v>
      </c>
      <c r="AD125" s="349">
        <f t="shared" si="27"/>
        <v>0</v>
      </c>
      <c r="AE125" s="350">
        <f t="shared" si="27"/>
        <v>0</v>
      </c>
      <c r="AF125" s="350">
        <f t="shared" si="26"/>
        <v>0</v>
      </c>
      <c r="AG125" s="351"/>
      <c r="AH125" s="352">
        <f t="shared" si="24"/>
        <v>0</v>
      </c>
    </row>
    <row r="126" spans="1:34" ht="20.25" customHeight="1">
      <c r="A126" s="18"/>
      <c r="B126" s="18"/>
      <c r="C126" s="487" t="s">
        <v>276</v>
      </c>
      <c r="D126" s="488"/>
      <c r="E126" s="85" t="s">
        <v>149</v>
      </c>
      <c r="J126" s="248">
        <f>J158</f>
        <v>0</v>
      </c>
      <c r="K126" s="266">
        <v>0</v>
      </c>
      <c r="L126" s="249">
        <v>0</v>
      </c>
      <c r="M126" s="516">
        <f>IF((J126)&lt;25001,(J126),(25000))</f>
        <v>0</v>
      </c>
      <c r="N126" s="218">
        <f>N158</f>
        <v>0</v>
      </c>
      <c r="O126" s="330">
        <v>0</v>
      </c>
      <c r="P126" s="331">
        <v>0</v>
      </c>
      <c r="Q126" s="481">
        <f>IF((J126+N126)&lt;25001,(N126),(25000-M126))</f>
        <v>0</v>
      </c>
      <c r="R126" s="248"/>
      <c r="S126" s="269"/>
      <c r="T126" s="303"/>
      <c r="U126" s="532">
        <f>IF((J126+N126+R126)&lt;25001,(R126),(25000-M126-Q126))</f>
        <v>0</v>
      </c>
      <c r="V126" s="218"/>
      <c r="W126" s="330"/>
      <c r="X126" s="331"/>
      <c r="Y126" s="582">
        <f>IF((J126+N126+R126+V126)&lt;25001,(V126),(25000-(M126+Q126+U126)))</f>
        <v>0</v>
      </c>
      <c r="Z126" s="248"/>
      <c r="AA126" s="302"/>
      <c r="AB126" s="303"/>
      <c r="AC126" s="583">
        <f>IF((J126+N126+R126+V126+Z126)&lt;25001,(Z126),(25000-(M126+Q126+U126+Y126)))</f>
        <v>0</v>
      </c>
      <c r="AD126" s="349">
        <f t="shared" si="27"/>
        <v>0</v>
      </c>
      <c r="AE126" s="350">
        <f t="shared" si="27"/>
        <v>0</v>
      </c>
      <c r="AF126" s="350">
        <f t="shared" si="26"/>
        <v>0</v>
      </c>
      <c r="AG126" s="351"/>
      <c r="AH126" s="352">
        <f t="shared" si="24"/>
        <v>0</v>
      </c>
    </row>
    <row r="127" spans="1:34" ht="20.25" customHeight="1">
      <c r="A127" s="18"/>
      <c r="B127" s="18"/>
      <c r="C127" s="18"/>
      <c r="D127" s="21"/>
      <c r="E127" s="3" t="s">
        <v>150</v>
      </c>
      <c r="J127" s="248">
        <f>J162</f>
        <v>0</v>
      </c>
      <c r="K127" s="266">
        <v>0</v>
      </c>
      <c r="L127" s="249">
        <v>0</v>
      </c>
      <c r="M127" s="516">
        <f>IF((J127)&lt;25001,(J127),(25000))</f>
        <v>0</v>
      </c>
      <c r="N127" s="218">
        <f>N162</f>
        <v>0</v>
      </c>
      <c r="O127" s="324">
        <v>0</v>
      </c>
      <c r="P127" s="325">
        <v>0</v>
      </c>
      <c r="Q127" s="481">
        <f>IF((J127+N127)&lt;25001,(N127),(25000-M127))</f>
        <v>0</v>
      </c>
      <c r="R127" s="248"/>
      <c r="S127" s="293"/>
      <c r="T127" s="294"/>
      <c r="U127" s="532">
        <f>IF((J127+N127+R127)&lt;25001,(R127),(25000-M127-Q127))</f>
        <v>0</v>
      </c>
      <c r="V127" s="218"/>
      <c r="W127" s="324"/>
      <c r="X127" s="325"/>
      <c r="Y127" s="582">
        <f>IF((J127+N127+R127+V127)&lt;25001,(V127),(25000-(M127+Q127+U127)))</f>
        <v>0</v>
      </c>
      <c r="Z127" s="248"/>
      <c r="AA127" s="293"/>
      <c r="AB127" s="294"/>
      <c r="AC127" s="583">
        <f>IF((J127+N127+R127+V127+Z127)&lt;25001,(Z127),(25000-(M127+Q127+U127+Y127)))</f>
        <v>0</v>
      </c>
      <c r="AD127" s="349">
        <f t="shared" si="27"/>
        <v>0</v>
      </c>
      <c r="AE127" s="350">
        <f t="shared" si="27"/>
        <v>0</v>
      </c>
      <c r="AF127" s="350">
        <f t="shared" si="26"/>
        <v>0</v>
      </c>
      <c r="AG127" s="351"/>
      <c r="AH127" s="352">
        <f t="shared" si="24"/>
        <v>0</v>
      </c>
    </row>
    <row r="128" spans="1:34" ht="20.25" customHeight="1">
      <c r="A128" s="18"/>
      <c r="B128" s="18"/>
      <c r="C128" s="18"/>
      <c r="D128" s="21"/>
      <c r="E128" s="3" t="s">
        <v>211</v>
      </c>
      <c r="J128" s="248">
        <f>J166</f>
        <v>0</v>
      </c>
      <c r="K128" s="266">
        <v>0</v>
      </c>
      <c r="L128" s="249">
        <v>0</v>
      </c>
      <c r="M128" s="516">
        <f>IF((J128)&lt;25001,(J128),(25000))</f>
        <v>0</v>
      </c>
      <c r="N128" s="218">
        <f>N166</f>
        <v>0</v>
      </c>
      <c r="O128" s="330">
        <v>0</v>
      </c>
      <c r="P128" s="331">
        <v>0</v>
      </c>
      <c r="Q128" s="481">
        <f>IF((J128+N128)&lt;25001,(N128),(25000-M128))</f>
        <v>0</v>
      </c>
      <c r="R128" s="248"/>
      <c r="S128" s="465"/>
      <c r="T128" s="303"/>
      <c r="U128" s="532">
        <f>IF((J128+N128+R128)&lt;25001,(R128),(25000-M128-Q128))</f>
        <v>0</v>
      </c>
      <c r="V128" s="218"/>
      <c r="W128" s="330"/>
      <c r="X128" s="331"/>
      <c r="Y128" s="582">
        <f>IF((J128+N128+R128+V128)&lt;25001,(V128),(25000-(M128+Q128+U128)))</f>
        <v>0</v>
      </c>
      <c r="Z128" s="248"/>
      <c r="AA128" s="302"/>
      <c r="AB128" s="303"/>
      <c r="AC128" s="583">
        <f>IF((J128+N128+R128+V128+Z128)&lt;25001,(Z128),(25000-(M128+Q128+U128+Y128)))</f>
        <v>0</v>
      </c>
      <c r="AD128" s="349">
        <f t="shared" si="27"/>
        <v>0</v>
      </c>
      <c r="AE128" s="350">
        <f t="shared" si="27"/>
        <v>0</v>
      </c>
      <c r="AF128" s="350">
        <f t="shared" si="26"/>
        <v>0</v>
      </c>
      <c r="AG128" s="351"/>
      <c r="AH128" s="352">
        <f t="shared" si="24"/>
        <v>0</v>
      </c>
    </row>
    <row r="129" spans="1:34" ht="20.25" customHeight="1" thickBot="1">
      <c r="A129" s="18"/>
      <c r="B129" s="18"/>
      <c r="C129" s="18"/>
      <c r="D129" s="20"/>
      <c r="E129" s="3" t="s">
        <v>212</v>
      </c>
      <c r="J129" s="295">
        <f>J170</f>
        <v>0</v>
      </c>
      <c r="K129" s="495">
        <v>0</v>
      </c>
      <c r="L129" s="263">
        <v>0</v>
      </c>
      <c r="M129" s="878">
        <f>IF((J129)&lt;25001,(J129),(25000))</f>
        <v>0</v>
      </c>
      <c r="N129" s="219">
        <f>N170</f>
        <v>0</v>
      </c>
      <c r="O129" s="496">
        <v>0</v>
      </c>
      <c r="P129" s="497">
        <v>0</v>
      </c>
      <c r="Q129" s="874">
        <f>IF((J129+N129)&lt;25001,(N129),(25000-M129))</f>
        <v>0</v>
      </c>
      <c r="R129" s="295"/>
      <c r="S129" s="498"/>
      <c r="T129" s="499"/>
      <c r="U129" s="532">
        <f>IF((J129+N129+R129)&lt;25001,(R129),(25000-M129-Q129))</f>
        <v>0</v>
      </c>
      <c r="V129" s="219"/>
      <c r="W129" s="496"/>
      <c r="X129" s="497"/>
      <c r="Y129" s="582">
        <f>IF((J129+N129+R129+V129)&lt;25001,(V129),(25000-(M129+Q129+U129)))</f>
        <v>0</v>
      </c>
      <c r="Z129" s="295"/>
      <c r="AA129" s="498"/>
      <c r="AB129" s="499"/>
      <c r="AC129" s="583">
        <f>IF((J129+N129+R129+V129+Z129)&lt;25001,(Z129),(25000-(M129+Q129+U129+Y129)))</f>
        <v>0</v>
      </c>
      <c r="AD129" s="501">
        <f t="shared" si="27"/>
        <v>0</v>
      </c>
      <c r="AE129" s="502">
        <f t="shared" si="27"/>
        <v>0</v>
      </c>
      <c r="AF129" s="502">
        <f t="shared" si="26"/>
        <v>0</v>
      </c>
      <c r="AG129" s="503"/>
      <c r="AH129" s="463">
        <f t="shared" si="24"/>
        <v>0</v>
      </c>
    </row>
    <row r="130" spans="1:34" s="31" customFormat="1" ht="20.25" customHeight="1">
      <c r="A130" s="469"/>
      <c r="B130" s="371"/>
      <c r="C130" s="162"/>
      <c r="D130" s="371" t="s">
        <v>268</v>
      </c>
      <c r="E130" s="373"/>
      <c r="F130" s="373"/>
      <c r="G130" s="373"/>
      <c r="H130" s="154"/>
      <c r="I130" s="154"/>
      <c r="J130" s="256">
        <f>SUM(J124:J129)</f>
        <v>0</v>
      </c>
      <c r="K130" s="257">
        <f>SUM(K124:K129)</f>
        <v>0</v>
      </c>
      <c r="L130" s="258">
        <f>SUM(L124:L129)</f>
        <v>0</v>
      </c>
      <c r="M130" s="517"/>
      <c r="N130" s="349">
        <f>SUM(N124:N129)</f>
        <v>0</v>
      </c>
      <c r="O130" s="375">
        <f>SUM(O124:O129)</f>
        <v>0</v>
      </c>
      <c r="P130" s="352">
        <f>SUM(P124:P129)</f>
        <v>0</v>
      </c>
      <c r="Q130" s="475"/>
      <c r="R130" s="256"/>
      <c r="S130" s="257"/>
      <c r="T130" s="258"/>
      <c r="U130" s="525"/>
      <c r="V130" s="349"/>
      <c r="W130" s="375"/>
      <c r="X130" s="352"/>
      <c r="Y130" s="546"/>
      <c r="Z130" s="256"/>
      <c r="AA130" s="257"/>
      <c r="AB130" s="258"/>
      <c r="AC130" s="560"/>
      <c r="AD130" s="349">
        <f t="shared" si="27"/>
        <v>0</v>
      </c>
      <c r="AE130" s="350">
        <f t="shared" si="27"/>
        <v>0</v>
      </c>
      <c r="AF130" s="350">
        <f t="shared" si="26"/>
        <v>0</v>
      </c>
      <c r="AG130" s="351"/>
      <c r="AH130" s="352">
        <f t="shared" si="24"/>
        <v>0</v>
      </c>
    </row>
    <row r="131" spans="1:34" ht="20.25" customHeight="1">
      <c r="A131" s="18"/>
      <c r="B131" s="62"/>
      <c r="D131" s="5" t="s">
        <v>130</v>
      </c>
      <c r="E131" s="29"/>
      <c r="F131" s="29"/>
      <c r="G131" s="29"/>
      <c r="H131" s="29"/>
      <c r="I131" s="29"/>
      <c r="J131" s="268"/>
      <c r="K131" s="208"/>
      <c r="L131" s="249"/>
      <c r="M131" s="517"/>
      <c r="N131" s="349"/>
      <c r="O131" s="375"/>
      <c r="P131" s="352"/>
      <c r="Q131" s="475"/>
      <c r="R131" s="256"/>
      <c r="S131" s="257"/>
      <c r="T131" s="258"/>
      <c r="U131" s="525"/>
      <c r="V131" s="349"/>
      <c r="W131" s="375"/>
      <c r="X131" s="352"/>
      <c r="Y131" s="546"/>
      <c r="Z131" s="256"/>
      <c r="AA131" s="257"/>
      <c r="AB131" s="258"/>
      <c r="AC131" s="560"/>
      <c r="AD131" s="349"/>
      <c r="AE131" s="350"/>
      <c r="AF131" s="350"/>
      <c r="AG131" s="351"/>
      <c r="AH131" s="352"/>
    </row>
    <row r="132" spans="1:34" ht="20.25" customHeight="1">
      <c r="A132" s="18"/>
      <c r="B132" s="29"/>
      <c r="C132" s="29"/>
      <c r="E132" s="750" t="s">
        <v>74</v>
      </c>
      <c r="F132" s="174"/>
      <c r="G132" s="175"/>
      <c r="H132" s="175"/>
      <c r="I132" s="175"/>
      <c r="J132" s="812">
        <f>(J134-J83-J97-J98-J111-J121-J122-J123-J125-J126-J127-J128-J129+M137)</f>
        <v>0</v>
      </c>
      <c r="K132" s="813">
        <f>(K134-K83-K97-K98-K111-K120-K121-K122-K123-K125-K126-K127-K128-K129)</f>
        <v>0</v>
      </c>
      <c r="L132" s="814">
        <f>(L134-L83-L97-L98-L111-L120-L121-L122-L123-L125-L126-L127-L128-L129)</f>
        <v>0</v>
      </c>
      <c r="M132" s="755"/>
      <c r="N132" s="826">
        <f>(N134-N83-N97-N98-N111-N121-N122-N123-N125-N126-N127-N128-N129+Q137)</f>
        <v>0</v>
      </c>
      <c r="O132" s="827">
        <f>(O134-O83-O97-O98-O111-O120-O121-O122-O123-O125-O126-O127-O128-O129)</f>
        <v>0</v>
      </c>
      <c r="P132" s="828">
        <f>(P134-P83-P97-P98-P111-P120-P121-P122-P123-P125-P126-P127-P128-P129)</f>
        <v>0</v>
      </c>
      <c r="Q132" s="759"/>
      <c r="R132" s="752"/>
      <c r="S132" s="753"/>
      <c r="T132" s="754"/>
      <c r="U132" s="760"/>
      <c r="V132" s="756"/>
      <c r="W132" s="757"/>
      <c r="X132" s="758"/>
      <c r="Y132" s="761"/>
      <c r="Z132" s="752"/>
      <c r="AA132" s="753"/>
      <c r="AB132" s="754"/>
      <c r="AC132" s="762"/>
      <c r="AD132" s="815">
        <f>SUM(J132 + N132+R132+ V132+Z132)</f>
        <v>0</v>
      </c>
      <c r="AE132" s="816">
        <f>SUM(K132 + O132+S132+ W132+AA132)</f>
        <v>0</v>
      </c>
      <c r="AF132" s="816">
        <f>SUM(L132 + P132+T132+ X132+AB132)</f>
        <v>0</v>
      </c>
      <c r="AG132" s="817"/>
      <c r="AH132" s="818">
        <f>SUM(AD132:AF132)</f>
        <v>0</v>
      </c>
    </row>
    <row r="133" spans="1:34" ht="20.25" customHeight="1">
      <c r="A133" s="18"/>
      <c r="B133" s="29"/>
      <c r="C133" s="29"/>
      <c r="D133" s="29"/>
      <c r="E133" s="771"/>
      <c r="F133" s="155"/>
      <c r="G133" s="157"/>
      <c r="H133" s="157"/>
      <c r="I133" s="157"/>
      <c r="J133" s="752"/>
      <c r="K133" s="753"/>
      <c r="L133" s="754"/>
      <c r="M133" s="755"/>
      <c r="N133" s="763"/>
      <c r="O133" s="767"/>
      <c r="P133" s="766"/>
      <c r="Q133" s="759"/>
      <c r="R133" s="768"/>
      <c r="S133" s="769"/>
      <c r="T133" s="770"/>
      <c r="U133" s="760"/>
      <c r="V133" s="763"/>
      <c r="W133" s="767"/>
      <c r="X133" s="766"/>
      <c r="Y133" s="761"/>
      <c r="Z133" s="768"/>
      <c r="AA133" s="769"/>
      <c r="AB133" s="770"/>
      <c r="AC133" s="762"/>
      <c r="AD133" s="763"/>
      <c r="AE133" s="764"/>
      <c r="AF133" s="764"/>
      <c r="AG133" s="765"/>
      <c r="AH133" s="766"/>
    </row>
    <row r="134" spans="1:34" ht="20.25" customHeight="1">
      <c r="A134" s="18"/>
      <c r="B134" s="29"/>
      <c r="C134" s="29"/>
      <c r="D134" s="29"/>
      <c r="E134" s="751" t="s">
        <v>78</v>
      </c>
      <c r="F134" s="176"/>
      <c r="G134" s="174"/>
      <c r="H134" s="175"/>
      <c r="I134" s="175"/>
      <c r="J134" s="812">
        <f>SUM(J92+J99+J104+J111+J130)</f>
        <v>0</v>
      </c>
      <c r="K134" s="813">
        <f>SUM(K92+K99+K104+K111+K130)</f>
        <v>0</v>
      </c>
      <c r="L134" s="814">
        <f>SUM(L92+L99+L104+L111+L130)</f>
        <v>0</v>
      </c>
      <c r="M134" s="755"/>
      <c r="N134" s="826">
        <f>SUM(N92+N99+N104+N111+N130)</f>
        <v>0</v>
      </c>
      <c r="O134" s="827">
        <f>SUM(O92+O99+O104+O111+O130)</f>
        <v>0</v>
      </c>
      <c r="P134" s="828">
        <f>SUM(P92+P99+P104+P111+P130)</f>
        <v>0</v>
      </c>
      <c r="Q134" s="759"/>
      <c r="R134" s="752"/>
      <c r="S134" s="753"/>
      <c r="T134" s="754"/>
      <c r="U134" s="760"/>
      <c r="V134" s="756"/>
      <c r="W134" s="757"/>
      <c r="X134" s="758"/>
      <c r="Y134" s="761"/>
      <c r="Z134" s="752"/>
      <c r="AA134" s="753"/>
      <c r="AB134" s="754"/>
      <c r="AC134" s="762"/>
      <c r="AD134" s="815">
        <f>SUM(J134 + N134+R134+ V134+Z134)</f>
        <v>0</v>
      </c>
      <c r="AE134" s="816">
        <f>SUM(K134 + O134+S134+ W134+AA134)</f>
        <v>0</v>
      </c>
      <c r="AF134" s="816">
        <f>SUM(L134 + P134+T134+ X134+AB134)</f>
        <v>0</v>
      </c>
      <c r="AG134" s="817"/>
      <c r="AH134" s="818">
        <f>SUM(AD134:AF134)</f>
        <v>0</v>
      </c>
    </row>
    <row r="135" spans="1:34" ht="20.25" customHeight="1">
      <c r="A135" s="18"/>
      <c r="B135" s="29"/>
      <c r="C135" s="29"/>
      <c r="D135" s="29"/>
      <c r="E135" s="18"/>
      <c r="F135" s="91"/>
      <c r="G135" s="26"/>
      <c r="H135" s="26"/>
      <c r="I135" s="26"/>
      <c r="J135" s="270"/>
      <c r="K135" s="271"/>
      <c r="L135" s="272"/>
      <c r="M135" s="517"/>
      <c r="N135" s="349"/>
      <c r="O135" s="375"/>
      <c r="P135" s="352"/>
      <c r="Q135" s="475"/>
      <c r="R135" s="256"/>
      <c r="S135" s="257"/>
      <c r="T135" s="258"/>
      <c r="U135" s="525"/>
      <c r="V135" s="349"/>
      <c r="W135" s="375"/>
      <c r="X135" s="352"/>
      <c r="Y135" s="546"/>
      <c r="Z135" s="256"/>
      <c r="AA135" s="257"/>
      <c r="AB135" s="258"/>
      <c r="AC135" s="560"/>
      <c r="AD135" s="349"/>
      <c r="AE135" s="350"/>
      <c r="AF135" s="350"/>
      <c r="AG135" s="351"/>
      <c r="AH135" s="352"/>
    </row>
    <row r="136" spans="1:34" ht="20.25" customHeight="1">
      <c r="A136" s="18"/>
      <c r="B136" s="35" t="s">
        <v>77</v>
      </c>
      <c r="C136" s="18"/>
      <c r="D136" s="18"/>
      <c r="J136" s="248"/>
      <c r="K136" s="178"/>
      <c r="L136" s="262"/>
      <c r="M136" s="517"/>
      <c r="N136" s="349"/>
      <c r="O136" s="375"/>
      <c r="P136" s="352"/>
      <c r="Q136" s="475"/>
      <c r="R136" s="256"/>
      <c r="S136" s="257"/>
      <c r="T136" s="258"/>
      <c r="U136" s="525"/>
      <c r="V136" s="349"/>
      <c r="W136" s="375"/>
      <c r="X136" s="352"/>
      <c r="Y136" s="546"/>
      <c r="Z136" s="256"/>
      <c r="AA136" s="257"/>
      <c r="AB136" s="258"/>
      <c r="AC136" s="560"/>
      <c r="AD136" s="349"/>
      <c r="AE136" s="350"/>
      <c r="AF136" s="350"/>
      <c r="AG136" s="351"/>
      <c r="AH136" s="352"/>
    </row>
    <row r="137" spans="1:34" ht="20.25" customHeight="1">
      <c r="A137" s="18"/>
      <c r="B137" s="35"/>
      <c r="C137" s="18"/>
      <c r="D137" s="18"/>
      <c r="E137" s="5" t="s">
        <v>153</v>
      </c>
      <c r="G137" s="5" t="s">
        <v>154</v>
      </c>
      <c r="J137" s="614">
        <f>L9</f>
        <v>0.52</v>
      </c>
      <c r="K137" s="615"/>
      <c r="L137" s="599">
        <f>L9</f>
        <v>0.52</v>
      </c>
      <c r="M137" s="517">
        <f>SUM(M125:M129)</f>
        <v>0</v>
      </c>
      <c r="N137" s="586">
        <f>P9</f>
        <v>0.52500000000000002</v>
      </c>
      <c r="O137" s="601"/>
      <c r="P137" s="602">
        <f>P9</f>
        <v>0.52500000000000002</v>
      </c>
      <c r="Q137" s="475">
        <f>SUM(Q125:Q129)</f>
        <v>0</v>
      </c>
      <c r="R137" s="181"/>
      <c r="S137" s="450"/>
      <c r="T137" s="182"/>
      <c r="U137" s="525">
        <f>SUM(U125:U129)</f>
        <v>0</v>
      </c>
      <c r="V137" s="183"/>
      <c r="W137" s="449"/>
      <c r="X137" s="184"/>
      <c r="Y137" s="546">
        <f>SUM(Y125:Y129)</f>
        <v>0</v>
      </c>
      <c r="Z137" s="181"/>
      <c r="AA137" s="450"/>
      <c r="AB137" s="182"/>
      <c r="AC137" s="560">
        <f>SUM(AC125:AC129)</f>
        <v>0</v>
      </c>
      <c r="AD137" s="185"/>
      <c r="AE137" s="210"/>
      <c r="AF137" s="210"/>
      <c r="AG137" s="179"/>
      <c r="AH137" s="187"/>
    </row>
    <row r="138" spans="1:34" ht="20.25" customHeight="1">
      <c r="A138" s="18"/>
      <c r="B138" s="29" t="s">
        <v>155</v>
      </c>
      <c r="C138" s="18"/>
      <c r="D138" s="20"/>
      <c r="E138" s="32">
        <v>0</v>
      </c>
      <c r="F138" s="31"/>
      <c r="G138" s="5" t="s">
        <v>151</v>
      </c>
      <c r="H138" s="30"/>
      <c r="I138" s="30"/>
      <c r="J138" s="273">
        <f>$E$138*J132</f>
        <v>0</v>
      </c>
      <c r="K138" s="274"/>
      <c r="L138" s="249"/>
      <c r="M138" s="510"/>
      <c r="N138" s="185">
        <f>$E$138*N132</f>
        <v>0</v>
      </c>
      <c r="O138" s="186"/>
      <c r="P138" s="187"/>
      <c r="Q138" s="477"/>
      <c r="R138" s="304"/>
      <c r="S138" s="298"/>
      <c r="T138" s="299"/>
      <c r="U138" s="527"/>
      <c r="V138" s="185"/>
      <c r="W138" s="186"/>
      <c r="X138" s="187"/>
      <c r="Y138" s="543"/>
      <c r="Z138" s="304"/>
      <c r="AA138" s="298"/>
      <c r="AB138" s="299"/>
      <c r="AC138" s="560"/>
      <c r="AD138" s="185">
        <f>SUM(J138 + N138+R138+ V138+Z138)</f>
        <v>0</v>
      </c>
      <c r="AE138" s="210"/>
      <c r="AF138" s="210">
        <f>SUM(L138 + P138+T138+ X138+AB138)</f>
        <v>0</v>
      </c>
      <c r="AG138" s="179"/>
      <c r="AH138" s="187">
        <f t="shared" ref="AH138:AH145" si="28">SUM(AD138:AF138)</f>
        <v>0</v>
      </c>
    </row>
    <row r="139" spans="1:34" s="66" customFormat="1" ht="20.25" customHeight="1">
      <c r="A139" s="108"/>
      <c r="B139" s="117"/>
      <c r="C139" s="2"/>
      <c r="D139" s="230" t="s">
        <v>140</v>
      </c>
      <c r="E139" s="460" t="str">
        <f>CONCATENATE(TEXT($L$9, "0.00%")," - ",TEXT($X$9, "0.00%"))</f>
        <v>52.00% - 53.00%</v>
      </c>
      <c r="F139" s="234"/>
      <c r="G139" s="460" t="str">
        <f>CONCATENATE(TEXT($L$9, "0.00%")," - ",TEXT($X$9, "0.00%"))</f>
        <v>52.00% - 53.00%</v>
      </c>
      <c r="H139" s="239"/>
      <c r="I139" s="239"/>
      <c r="J139" s="275">
        <f>IF($E$138=0,(L9*(J132-M137)),0)</f>
        <v>0</v>
      </c>
      <c r="K139" s="313"/>
      <c r="L139" s="240">
        <f>L132*L9</f>
        <v>0</v>
      </c>
      <c r="M139" s="518"/>
      <c r="N139" s="580">
        <f>IF($E$138=0,(P9*(N132-Q137)),0)</f>
        <v>0</v>
      </c>
      <c r="O139" s="237"/>
      <c r="P139" s="238">
        <f>P132*P9</f>
        <v>0</v>
      </c>
      <c r="Q139" s="482"/>
      <c r="R139" s="275"/>
      <c r="S139" s="451"/>
      <c r="T139" s="240"/>
      <c r="U139" s="531"/>
      <c r="V139" s="580"/>
      <c r="W139" s="189"/>
      <c r="X139" s="238"/>
      <c r="Y139" s="552"/>
      <c r="Z139" s="275"/>
      <c r="AA139" s="451"/>
      <c r="AB139" s="240"/>
      <c r="AC139" s="574"/>
      <c r="AD139" s="185">
        <f>SUM(J139 + N139+R139+ V139+Z139)</f>
        <v>0</v>
      </c>
      <c r="AE139" s="210"/>
      <c r="AF139" s="210">
        <f>SUM(L139 + P139+T139+ X139+AB139)</f>
        <v>0</v>
      </c>
      <c r="AG139" s="179"/>
      <c r="AH139" s="187">
        <f>SUM(AD139:AF139)</f>
        <v>0</v>
      </c>
    </row>
    <row r="140" spans="1:34" s="66" customFormat="1" ht="20.25" customHeight="1">
      <c r="A140" s="108"/>
      <c r="B140" s="29" t="s">
        <v>132</v>
      </c>
      <c r="C140" s="2"/>
      <c r="D140" s="230"/>
      <c r="E140" s="231"/>
      <c r="F140" s="118"/>
      <c r="H140" s="119"/>
      <c r="I140" s="119"/>
      <c r="J140" s="276"/>
      <c r="K140" s="277"/>
      <c r="L140" s="901">
        <f>IF($E$138=0,(0),IF((L9*J132)-J138&gt;0,(L9*J132)-J138,0))</f>
        <v>0</v>
      </c>
      <c r="M140" s="519"/>
      <c r="N140" s="188"/>
      <c r="O140" s="189"/>
      <c r="P140" s="900">
        <f>IF($E$138=0,(0),IF((P9*N132)-N138&gt;0,(P9*N132)-N138,0))</f>
        <v>0</v>
      </c>
      <c r="Q140" s="483"/>
      <c r="R140" s="306"/>
      <c r="S140" s="307"/>
      <c r="T140" s="308"/>
      <c r="U140" s="532"/>
      <c r="V140" s="188"/>
      <c r="W140" s="189"/>
      <c r="X140" s="191"/>
      <c r="Y140" s="553"/>
      <c r="Z140" s="306"/>
      <c r="AA140" s="307"/>
      <c r="AB140" s="308"/>
      <c r="AC140" s="575"/>
      <c r="AD140" s="188"/>
      <c r="AE140" s="453"/>
      <c r="AF140" s="453">
        <f>SUM(L140+P140)</f>
        <v>0</v>
      </c>
      <c r="AG140" s="354"/>
      <c r="AH140" s="609">
        <f t="shared" si="28"/>
        <v>0</v>
      </c>
    </row>
    <row r="141" spans="1:34" s="66" customFormat="1" ht="20.25" customHeight="1">
      <c r="A141" s="108"/>
      <c r="B141" s="29"/>
      <c r="C141" s="2"/>
      <c r="D141" s="230" t="s">
        <v>72</v>
      </c>
      <c r="E141" s="231" t="str">
        <f>$E$139</f>
        <v>52.00% - 53.00%</v>
      </c>
      <c r="F141" s="118"/>
      <c r="H141" s="119"/>
      <c r="I141" s="119"/>
      <c r="J141" s="276">
        <f>IF($E$138=0,( L9*M125),(0))</f>
        <v>0</v>
      </c>
      <c r="K141" s="277"/>
      <c r="L141" s="279"/>
      <c r="M141" s="519"/>
      <c r="N141" s="120">
        <f>IF($E$138=0,( P9*Q125),(0))</f>
        <v>0</v>
      </c>
      <c r="O141" s="189"/>
      <c r="P141" s="190"/>
      <c r="Q141" s="483"/>
      <c r="R141" s="276"/>
      <c r="S141" s="307"/>
      <c r="T141" s="309"/>
      <c r="U141" s="532"/>
      <c r="V141" s="120"/>
      <c r="W141" s="189"/>
      <c r="X141" s="190"/>
      <c r="Y141" s="553"/>
      <c r="Z141" s="306"/>
      <c r="AA141" s="307"/>
      <c r="AB141" s="309"/>
      <c r="AC141" s="575"/>
      <c r="AD141" s="185">
        <f t="shared" ref="AD141:AD146" si="29">SUM(J141 + N141+R141+ V141+Z141)</f>
        <v>0</v>
      </c>
      <c r="AE141" s="453"/>
      <c r="AF141" s="353"/>
      <c r="AG141" s="354"/>
      <c r="AH141" s="609">
        <f t="shared" si="28"/>
        <v>0</v>
      </c>
    </row>
    <row r="142" spans="1:34" s="66" customFormat="1" ht="20.25" customHeight="1">
      <c r="A142" s="108"/>
      <c r="B142" s="29"/>
      <c r="C142" s="2"/>
      <c r="D142" s="230" t="s">
        <v>73</v>
      </c>
      <c r="E142" s="231" t="str">
        <f>$E$139</f>
        <v>52.00% - 53.00%</v>
      </c>
      <c r="F142" s="118"/>
      <c r="H142" s="119"/>
      <c r="I142" s="119"/>
      <c r="J142" s="276">
        <f>IF($E$138=0,(L9*M126),(0))</f>
        <v>0</v>
      </c>
      <c r="K142" s="277"/>
      <c r="L142" s="279"/>
      <c r="M142" s="519"/>
      <c r="N142" s="120">
        <f>IF($E$138=0,(P9*Q126),(0))</f>
        <v>0</v>
      </c>
      <c r="O142" s="189"/>
      <c r="P142" s="190"/>
      <c r="Q142" s="483"/>
      <c r="R142" s="276"/>
      <c r="S142" s="307"/>
      <c r="T142" s="309"/>
      <c r="U142" s="532"/>
      <c r="V142" s="120"/>
      <c r="W142" s="189"/>
      <c r="X142" s="190"/>
      <c r="Y142" s="553"/>
      <c r="Z142" s="306"/>
      <c r="AA142" s="307"/>
      <c r="AB142" s="309"/>
      <c r="AC142" s="575"/>
      <c r="AD142" s="185">
        <f t="shared" si="29"/>
        <v>0</v>
      </c>
      <c r="AE142" s="453"/>
      <c r="AF142" s="353"/>
      <c r="AG142" s="354"/>
      <c r="AH142" s="609">
        <f t="shared" si="28"/>
        <v>0</v>
      </c>
    </row>
    <row r="143" spans="1:34" s="66" customFormat="1" ht="20.25" customHeight="1">
      <c r="A143" s="108"/>
      <c r="B143" s="29"/>
      <c r="C143" s="2"/>
      <c r="D143" s="230" t="s">
        <v>131</v>
      </c>
      <c r="E143" s="231" t="str">
        <f>$E$139</f>
        <v>52.00% - 53.00%</v>
      </c>
      <c r="F143" s="118"/>
      <c r="H143" s="119"/>
      <c r="I143" s="119"/>
      <c r="J143" s="276">
        <f>IF($E$138=0,( L9*M127),(0))</f>
        <v>0</v>
      </c>
      <c r="K143" s="277"/>
      <c r="L143" s="279"/>
      <c r="M143" s="519"/>
      <c r="N143" s="120">
        <f>IF($E$138=0,( P9*Q127),(0))</f>
        <v>0</v>
      </c>
      <c r="O143" s="189"/>
      <c r="P143" s="190"/>
      <c r="Q143" s="483"/>
      <c r="R143" s="276"/>
      <c r="S143" s="307"/>
      <c r="T143" s="309"/>
      <c r="U143" s="532"/>
      <c r="V143" s="120"/>
      <c r="W143" s="189"/>
      <c r="X143" s="190"/>
      <c r="Y143" s="553"/>
      <c r="Z143" s="306"/>
      <c r="AA143" s="307"/>
      <c r="AB143" s="309"/>
      <c r="AC143" s="575"/>
      <c r="AD143" s="185">
        <f t="shared" si="29"/>
        <v>0</v>
      </c>
      <c r="AE143" s="453"/>
      <c r="AF143" s="353"/>
      <c r="AG143" s="354"/>
      <c r="AH143" s="609">
        <f t="shared" si="28"/>
        <v>0</v>
      </c>
    </row>
    <row r="144" spans="1:34" s="66" customFormat="1" ht="20.25" customHeight="1">
      <c r="A144" s="108"/>
      <c r="B144" s="29"/>
      <c r="C144" s="2"/>
      <c r="D144" s="230" t="s">
        <v>131</v>
      </c>
      <c r="E144" s="231" t="str">
        <f>$E$139</f>
        <v>52.00% - 53.00%</v>
      </c>
      <c r="F144" s="118"/>
      <c r="H144" s="119"/>
      <c r="I144" s="119"/>
      <c r="J144" s="276">
        <f>IF($E$138=0,( L9*M128),(0))</f>
        <v>0</v>
      </c>
      <c r="K144" s="277"/>
      <c r="L144" s="279"/>
      <c r="M144" s="519"/>
      <c r="N144" s="120">
        <f>IF($E$138=0,( P9*Q128),(0))</f>
        <v>0</v>
      </c>
      <c r="O144" s="189"/>
      <c r="P144" s="190"/>
      <c r="Q144" s="483"/>
      <c r="R144" s="276"/>
      <c r="S144" s="307"/>
      <c r="T144" s="309"/>
      <c r="U144" s="532"/>
      <c r="V144" s="120"/>
      <c r="W144" s="189"/>
      <c r="X144" s="190"/>
      <c r="Y144" s="553"/>
      <c r="Z144" s="306"/>
      <c r="AA144" s="307"/>
      <c r="AB144" s="309"/>
      <c r="AC144" s="575"/>
      <c r="AD144" s="185">
        <f t="shared" si="29"/>
        <v>0</v>
      </c>
      <c r="AE144" s="453"/>
      <c r="AF144" s="353"/>
      <c r="AG144" s="354"/>
      <c r="AH144" s="609">
        <f t="shared" si="28"/>
        <v>0</v>
      </c>
    </row>
    <row r="145" spans="1:34" s="66" customFormat="1" ht="20.25" customHeight="1" thickBot="1">
      <c r="A145" s="108"/>
      <c r="B145" s="29"/>
      <c r="C145" s="2"/>
      <c r="D145" s="230" t="s">
        <v>131</v>
      </c>
      <c r="E145" s="231" t="str">
        <f>$E$139</f>
        <v>52.00% - 53.00%</v>
      </c>
      <c r="F145" s="118"/>
      <c r="H145" s="119"/>
      <c r="I145" s="119"/>
      <c r="J145" s="276">
        <f>IF($E$138=0,( L9*M129),(0))</f>
        <v>0</v>
      </c>
      <c r="K145" s="277"/>
      <c r="L145" s="279"/>
      <c r="M145" s="519"/>
      <c r="N145" s="120">
        <f>IF($E$138=0,( P9*Q129),(0))</f>
        <v>0</v>
      </c>
      <c r="O145" s="189"/>
      <c r="P145" s="190"/>
      <c r="Q145" s="483"/>
      <c r="R145" s="310"/>
      <c r="S145" s="311"/>
      <c r="T145" s="312"/>
      <c r="U145" s="532"/>
      <c r="V145" s="121"/>
      <c r="W145" s="194"/>
      <c r="X145" s="195"/>
      <c r="Y145" s="553"/>
      <c r="Z145" s="317"/>
      <c r="AA145" s="311"/>
      <c r="AB145" s="312"/>
      <c r="AC145" s="575"/>
      <c r="AD145" s="462">
        <f t="shared" si="29"/>
        <v>0</v>
      </c>
      <c r="AE145" s="454"/>
      <c r="AF145" s="355"/>
      <c r="AG145" s="356"/>
      <c r="AH145" s="610">
        <f t="shared" si="28"/>
        <v>0</v>
      </c>
    </row>
    <row r="146" spans="1:34" s="31" customFormat="1" ht="20.25" customHeight="1">
      <c r="A146" s="29"/>
      <c r="B146" s="29"/>
      <c r="C146" s="29"/>
      <c r="D146" s="28"/>
      <c r="E146" s="232" t="s">
        <v>75</v>
      </c>
      <c r="F146" s="233"/>
      <c r="G146" s="234"/>
      <c r="H146" s="235"/>
      <c r="I146" s="235"/>
      <c r="J146" s="829">
        <f>IF($E$138=0, (J139+J140+J141+J142+J143+J144+J145),(J138))</f>
        <v>0</v>
      </c>
      <c r="K146" s="830">
        <f>IF($E$138=0, (K139+K140+K141+K142+K143),(K138))</f>
        <v>0</v>
      </c>
      <c r="L146" s="831">
        <f>SUM(L139:L142)</f>
        <v>0</v>
      </c>
      <c r="M146" s="520"/>
      <c r="N146" s="832">
        <f>IF($E$138=0, (N139+N140+N141+N142+N143),(N138))</f>
        <v>0</v>
      </c>
      <c r="O146" s="833">
        <f>IF($E$132=0, (O139+O140+O141+O142+O143),(O138))</f>
        <v>0</v>
      </c>
      <c r="P146" s="834">
        <f>SUM(P139:P142)</f>
        <v>0</v>
      </c>
      <c r="Q146" s="484"/>
      <c r="R146" s="305"/>
      <c r="S146" s="446"/>
      <c r="T146" s="466"/>
      <c r="U146" s="533"/>
      <c r="V146" s="223"/>
      <c r="W146" s="452"/>
      <c r="X146" s="238"/>
      <c r="Y146" s="554"/>
      <c r="Z146" s="305"/>
      <c r="AA146" s="446"/>
      <c r="AB146" s="240"/>
      <c r="AC146" s="576"/>
      <c r="AD146" s="223">
        <f t="shared" si="29"/>
        <v>0</v>
      </c>
      <c r="AE146" s="224">
        <f>SUM(K140 + O146+S146+ W146+AA146)</f>
        <v>0</v>
      </c>
      <c r="AF146" s="224">
        <f>SUM(L146 + P146+T146+ X146+AB146)</f>
        <v>0</v>
      </c>
      <c r="AG146" s="357"/>
      <c r="AH146" s="238">
        <f>SUM(AD146:AF146)</f>
        <v>0</v>
      </c>
    </row>
    <row r="147" spans="1:34" ht="20.25" customHeight="1" thickBot="1">
      <c r="A147" s="18"/>
      <c r="B147" s="29"/>
      <c r="C147" s="18"/>
      <c r="D147" s="20"/>
      <c r="E147" s="159"/>
      <c r="F147" s="158"/>
      <c r="G147" s="160"/>
      <c r="H147" s="156"/>
      <c r="I147" s="156"/>
      <c r="J147" s="443"/>
      <c r="K147" s="444"/>
      <c r="L147" s="267"/>
      <c r="M147" s="512"/>
      <c r="N147" s="196"/>
      <c r="O147" s="197"/>
      <c r="P147" s="198"/>
      <c r="Q147" s="485"/>
      <c r="R147" s="304"/>
      <c r="S147" s="298"/>
      <c r="T147" s="299"/>
      <c r="U147" s="534"/>
      <c r="V147" s="185"/>
      <c r="W147" s="186"/>
      <c r="X147" s="187"/>
      <c r="Y147" s="546"/>
      <c r="Z147" s="304"/>
      <c r="AA147" s="298"/>
      <c r="AB147" s="299"/>
      <c r="AC147" s="560"/>
      <c r="AD147" s="185"/>
      <c r="AE147" s="210"/>
      <c r="AF147" s="210"/>
      <c r="AG147" s="179"/>
      <c r="AH147" s="187"/>
    </row>
    <row r="148" spans="1:34" ht="20.25" customHeight="1" thickTop="1" thickBot="1">
      <c r="A148" s="18"/>
      <c r="B148" s="62"/>
      <c r="C148" s="18"/>
      <c r="D148" s="36"/>
      <c r="E148" s="381" t="s">
        <v>76</v>
      </c>
      <c r="F148" s="391"/>
      <c r="G148" s="177"/>
      <c r="H148" s="177"/>
      <c r="I148" s="177"/>
      <c r="J148" s="440">
        <f>SUM(J134+J146)</f>
        <v>0</v>
      </c>
      <c r="K148" s="441">
        <f>SUM(K134+K146)</f>
        <v>0</v>
      </c>
      <c r="L148" s="442">
        <f>SUM(L134+L146)</f>
        <v>0</v>
      </c>
      <c r="M148" s="521"/>
      <c r="N148" s="382">
        <f>SUM(N134+N146)</f>
        <v>0</v>
      </c>
      <c r="O148" s="383">
        <f>SUM(O134+O146)</f>
        <v>0</v>
      </c>
      <c r="P148" s="384">
        <f>SUM(P134+P146)</f>
        <v>0</v>
      </c>
      <c r="Q148" s="486"/>
      <c r="R148" s="385"/>
      <c r="S148" s="386"/>
      <c r="T148" s="467"/>
      <c r="U148" s="535"/>
      <c r="V148" s="388"/>
      <c r="W148" s="389"/>
      <c r="X148" s="390"/>
      <c r="Y148" s="555"/>
      <c r="Z148" s="385"/>
      <c r="AA148" s="386"/>
      <c r="AB148" s="387"/>
      <c r="AC148" s="577"/>
      <c r="AD148" s="899">
        <f>SUM(J148 + N148+R148+ V148+Z148)</f>
        <v>0</v>
      </c>
      <c r="AE148" s="458">
        <f>SUM(K142 + O148+S148+ W148+AA148)</f>
        <v>0</v>
      </c>
      <c r="AF148" s="899">
        <f>SUM(AF134+AF139+AF140)</f>
        <v>0</v>
      </c>
      <c r="AG148" s="464"/>
      <c r="AH148" s="459">
        <f>SUM(AD148:AF148)</f>
        <v>0</v>
      </c>
    </row>
    <row r="149" spans="1:34" ht="20.25" customHeight="1" thickTop="1" thickBot="1">
      <c r="A149" s="18"/>
      <c r="B149" s="29"/>
      <c r="C149" s="18"/>
      <c r="D149" s="18"/>
      <c r="E149" s="18"/>
      <c r="F149" s="18"/>
      <c r="G149" s="18"/>
      <c r="H149" s="18"/>
      <c r="I149" s="18"/>
      <c r="J149" s="282"/>
      <c r="K149" s="283"/>
      <c r="L149" s="284"/>
      <c r="M149" s="879"/>
      <c r="N149" s="199"/>
      <c r="O149" s="200"/>
      <c r="P149" s="201"/>
      <c r="Q149" s="880"/>
      <c r="R149" s="314"/>
      <c r="S149" s="315"/>
      <c r="T149" s="316"/>
      <c r="U149" s="523"/>
      <c r="V149" s="199"/>
      <c r="W149" s="200"/>
      <c r="X149" s="201"/>
      <c r="Y149" s="538"/>
      <c r="Z149" s="314"/>
      <c r="AA149" s="315"/>
      <c r="AB149" s="316"/>
      <c r="AC149" s="557"/>
      <c r="AD149" s="196"/>
      <c r="AE149" s="197"/>
      <c r="AF149" s="197"/>
      <c r="AG149" s="200"/>
      <c r="AH149" s="198"/>
    </row>
    <row r="150" spans="1:34" ht="20.25" customHeight="1">
      <c r="M150" s="19"/>
      <c r="O150" s="18"/>
      <c r="S150" s="18"/>
      <c r="W150" s="18"/>
      <c r="AA150" s="18"/>
      <c r="AD150" s="57"/>
      <c r="AF150" s="57"/>
      <c r="AH150" s="57"/>
    </row>
    <row r="151" spans="1:34" ht="20.25" customHeight="1">
      <c r="A151" s="917" t="s">
        <v>274</v>
      </c>
      <c r="B151" s="917"/>
      <c r="C151" s="917"/>
      <c r="D151" s="917"/>
      <c r="E151" s="917"/>
      <c r="F151" s="917"/>
      <c r="G151" s="917"/>
      <c r="H151" s="917"/>
      <c r="I151" s="917"/>
      <c r="J151" s="917"/>
      <c r="K151" s="917"/>
      <c r="L151" s="917"/>
      <c r="M151" s="917"/>
      <c r="N151" s="917"/>
      <c r="O151" s="917"/>
      <c r="P151" s="917"/>
      <c r="Q151" s="917"/>
      <c r="R151" s="917"/>
      <c r="S151" s="917"/>
      <c r="T151" s="917"/>
      <c r="U151" s="917"/>
      <c r="V151" s="917"/>
      <c r="W151" s="917"/>
      <c r="X151" s="917"/>
      <c r="Y151" s="917"/>
      <c r="Z151" s="917"/>
      <c r="AA151" s="917"/>
      <c r="AB151" s="917"/>
      <c r="AC151" s="917"/>
      <c r="AD151" s="917"/>
      <c r="AE151" s="917"/>
      <c r="AF151" s="917"/>
      <c r="AG151" s="917"/>
      <c r="AH151" s="917"/>
    </row>
    <row r="152" spans="1:34" s="3" customFormat="1" ht="20.25" customHeight="1">
      <c r="C152" s="3" t="s">
        <v>269</v>
      </c>
      <c r="D152" s="6"/>
      <c r="E152" s="3" t="s">
        <v>194</v>
      </c>
      <c r="J152" s="489">
        <v>0</v>
      </c>
      <c r="M152" s="100"/>
      <c r="N152" s="489">
        <v>0</v>
      </c>
      <c r="Q152" s="100"/>
      <c r="R152" s="489">
        <v>0</v>
      </c>
      <c r="U152" s="100"/>
      <c r="V152" s="489"/>
      <c r="Y152" s="100"/>
      <c r="Z152" s="489"/>
      <c r="AC152" s="100"/>
      <c r="AD152" s="491">
        <f>SUM(J152+N152+ R152+V152+Z152)</f>
        <v>0</v>
      </c>
    </row>
    <row r="153" spans="1:34" s="3" customFormat="1" ht="20.25" customHeight="1">
      <c r="D153" s="102"/>
      <c r="E153" s="3" t="s">
        <v>195</v>
      </c>
      <c r="F153" s="445"/>
      <c r="G153" s="102"/>
      <c r="J153" s="489">
        <v>0</v>
      </c>
      <c r="M153" s="100"/>
      <c r="N153" s="489">
        <v>0</v>
      </c>
      <c r="Q153" s="100"/>
      <c r="R153" s="489">
        <f>R152*$F$153</f>
        <v>0</v>
      </c>
      <c r="U153" s="100"/>
      <c r="V153" s="489"/>
      <c r="Y153" s="100"/>
      <c r="Z153" s="489"/>
      <c r="AC153" s="100"/>
      <c r="AD153" s="491">
        <f>SUM(J153+N153+ R153+V153+Z153)</f>
        <v>0</v>
      </c>
    </row>
    <row r="154" spans="1:34" s="3" customFormat="1" ht="20.25" customHeight="1">
      <c r="D154" s="102"/>
      <c r="E154" s="3" t="s">
        <v>196</v>
      </c>
      <c r="F154" s="34"/>
      <c r="J154" s="489">
        <f>SUM(J152:J153)</f>
        <v>0</v>
      </c>
      <c r="M154" s="100"/>
      <c r="N154" s="489">
        <f>SUM(N152:N153)</f>
        <v>0</v>
      </c>
      <c r="Q154" s="100"/>
      <c r="R154" s="489">
        <f>SUM(R152:R153)</f>
        <v>0</v>
      </c>
      <c r="U154" s="100"/>
      <c r="V154" s="489"/>
      <c r="Y154" s="100"/>
      <c r="Z154" s="489"/>
      <c r="AC154" s="100"/>
      <c r="AD154" s="491">
        <f>SUM(J154+N154+ R154+V154+Z154)</f>
        <v>0</v>
      </c>
    </row>
    <row r="155" spans="1:34" s="3" customFormat="1" ht="20.25" customHeight="1">
      <c r="A155" s="107" t="s">
        <v>205</v>
      </c>
      <c r="J155" s="489"/>
      <c r="M155" s="100"/>
      <c r="N155" s="489"/>
      <c r="Q155" s="100"/>
      <c r="R155" s="489"/>
      <c r="U155" s="100"/>
      <c r="V155" s="489"/>
      <c r="Y155" s="100"/>
      <c r="Z155" s="489"/>
      <c r="AC155" s="100"/>
      <c r="AD155" s="491"/>
    </row>
    <row r="156" spans="1:34" s="3" customFormat="1" ht="20.25" customHeight="1">
      <c r="C156" s="3" t="s">
        <v>270</v>
      </c>
      <c r="E156" s="3" t="s">
        <v>194</v>
      </c>
      <c r="J156" s="489">
        <v>0</v>
      </c>
      <c r="M156" s="100"/>
      <c r="N156" s="489">
        <v>0</v>
      </c>
      <c r="Q156" s="100"/>
      <c r="R156" s="489">
        <v>0</v>
      </c>
      <c r="U156" s="100"/>
      <c r="V156" s="489"/>
      <c r="Y156" s="100"/>
      <c r="Z156" s="489"/>
      <c r="AC156" s="100"/>
      <c r="AD156" s="491">
        <f>SUM(J156+N156+ R156+V156+Z156)</f>
        <v>0</v>
      </c>
    </row>
    <row r="157" spans="1:34" s="3" customFormat="1" ht="20.25" customHeight="1">
      <c r="E157" s="3" t="s">
        <v>195</v>
      </c>
      <c r="F157" s="445"/>
      <c r="G157" s="102"/>
      <c r="J157" s="489">
        <v>0</v>
      </c>
      <c r="M157" s="100"/>
      <c r="N157" s="489">
        <v>0</v>
      </c>
      <c r="Q157" s="100"/>
      <c r="R157" s="489">
        <f>R156*$F$157</f>
        <v>0</v>
      </c>
      <c r="U157" s="100"/>
      <c r="V157" s="489"/>
      <c r="Y157" s="100"/>
      <c r="Z157" s="489"/>
      <c r="AC157" s="100"/>
      <c r="AD157" s="491">
        <f>SUM(J157+N157+ R157+V157+Z157)</f>
        <v>0</v>
      </c>
    </row>
    <row r="158" spans="1:34" s="3" customFormat="1" ht="20.25" customHeight="1">
      <c r="E158" s="3" t="s">
        <v>196</v>
      </c>
      <c r="F158" s="34"/>
      <c r="J158" s="489">
        <f>SUM(J156:J157)</f>
        <v>0</v>
      </c>
      <c r="M158" s="100"/>
      <c r="N158" s="489">
        <f>SUM(N156:N157)</f>
        <v>0</v>
      </c>
      <c r="Q158" s="100"/>
      <c r="R158" s="489">
        <f>SUM(R156:R157)</f>
        <v>0</v>
      </c>
      <c r="U158" s="100"/>
      <c r="V158" s="489"/>
      <c r="Y158" s="100"/>
      <c r="Z158" s="489"/>
      <c r="AC158" s="100"/>
      <c r="AD158" s="491">
        <f>SUM(J158+N158+ R158+V158+Z158)</f>
        <v>0</v>
      </c>
    </row>
    <row r="159" spans="1:34" s="3" customFormat="1" ht="20.25" customHeight="1">
      <c r="J159" s="489"/>
      <c r="M159" s="100"/>
      <c r="N159" s="489"/>
      <c r="Q159" s="100"/>
      <c r="R159" s="489"/>
      <c r="U159" s="100"/>
      <c r="V159" s="489"/>
      <c r="Y159" s="100"/>
      <c r="Z159" s="489"/>
      <c r="AC159" s="100"/>
      <c r="AD159" s="491"/>
    </row>
    <row r="160" spans="1:34" s="3" customFormat="1" ht="20.25" customHeight="1">
      <c r="C160" s="3" t="s">
        <v>271</v>
      </c>
      <c r="E160" s="3" t="s">
        <v>194</v>
      </c>
      <c r="J160" s="489">
        <v>0</v>
      </c>
      <c r="M160" s="100"/>
      <c r="N160" s="489">
        <v>0</v>
      </c>
      <c r="Q160" s="100"/>
      <c r="R160" s="489">
        <v>0</v>
      </c>
      <c r="U160" s="100"/>
      <c r="V160" s="489"/>
      <c r="Y160" s="100"/>
      <c r="Z160" s="489"/>
      <c r="AC160" s="100"/>
      <c r="AD160" s="491">
        <f>SUM(J160+N160+ R160+V160+Z160)</f>
        <v>0</v>
      </c>
    </row>
    <row r="161" spans="1:34" s="3" customFormat="1" ht="20.25" customHeight="1">
      <c r="E161" s="3" t="s">
        <v>195</v>
      </c>
      <c r="F161" s="445"/>
      <c r="G161" s="102"/>
      <c r="J161" s="489">
        <v>0</v>
      </c>
      <c r="M161" s="100"/>
      <c r="N161" s="489">
        <v>0</v>
      </c>
      <c r="Q161" s="100"/>
      <c r="R161" s="489">
        <f>R160*$F$161</f>
        <v>0</v>
      </c>
      <c r="U161" s="100"/>
      <c r="V161" s="489"/>
      <c r="Y161" s="100"/>
      <c r="Z161" s="489"/>
      <c r="AC161" s="100"/>
      <c r="AD161" s="491">
        <f>SUM(J161+N161+ R161+V161+Z161)</f>
        <v>0</v>
      </c>
    </row>
    <row r="162" spans="1:34" s="3" customFormat="1" ht="20.25" customHeight="1">
      <c r="E162" s="3" t="s">
        <v>196</v>
      </c>
      <c r="F162" s="34"/>
      <c r="J162" s="489">
        <f>SUM(J160:J161)</f>
        <v>0</v>
      </c>
      <c r="M162" s="100"/>
      <c r="N162" s="489">
        <f>SUM(N160:N161)</f>
        <v>0</v>
      </c>
      <c r="Q162" s="100"/>
      <c r="R162" s="489">
        <f>SUM(R160:R161)</f>
        <v>0</v>
      </c>
      <c r="U162" s="100"/>
      <c r="V162" s="489"/>
      <c r="Y162" s="100"/>
      <c r="Z162" s="489"/>
      <c r="AC162" s="100"/>
      <c r="AD162" s="491">
        <f>SUM(J162+N162+ R162+V162+Z162)</f>
        <v>0</v>
      </c>
    </row>
    <row r="163" spans="1:34" ht="20.25" customHeight="1">
      <c r="J163" s="490"/>
      <c r="N163" s="490"/>
      <c r="R163" s="490"/>
      <c r="V163" s="490"/>
      <c r="Z163" s="490"/>
      <c r="AD163" s="491"/>
    </row>
    <row r="164" spans="1:34" s="3" customFormat="1" ht="20.25" customHeight="1">
      <c r="C164" s="3" t="s">
        <v>272</v>
      </c>
      <c r="E164" s="3" t="s">
        <v>194</v>
      </c>
      <c r="J164" s="489">
        <v>0</v>
      </c>
      <c r="M164" s="100"/>
      <c r="N164" s="489">
        <v>0</v>
      </c>
      <c r="Q164" s="100"/>
      <c r="R164" s="489">
        <v>0</v>
      </c>
      <c r="U164" s="100"/>
      <c r="V164" s="489"/>
      <c r="Y164" s="100"/>
      <c r="Z164" s="489"/>
      <c r="AC164" s="100"/>
      <c r="AD164" s="491">
        <f>SUM(J164+N164+ R164+V164+Z164)</f>
        <v>0</v>
      </c>
    </row>
    <row r="165" spans="1:34" s="3" customFormat="1" ht="20.25" customHeight="1">
      <c r="E165" s="3" t="s">
        <v>195</v>
      </c>
      <c r="F165" s="445"/>
      <c r="G165" s="102"/>
      <c r="J165" s="489">
        <v>0</v>
      </c>
      <c r="M165" s="100"/>
      <c r="N165" s="489">
        <v>0</v>
      </c>
      <c r="Q165" s="100"/>
      <c r="R165" s="489">
        <f>R164*$F$165</f>
        <v>0</v>
      </c>
      <c r="U165" s="100"/>
      <c r="V165" s="489"/>
      <c r="Y165" s="100"/>
      <c r="Z165" s="489"/>
      <c r="AC165" s="100"/>
      <c r="AD165" s="491">
        <f>SUM(J165+N165+ R165+V165+Z165)</f>
        <v>0</v>
      </c>
    </row>
    <row r="166" spans="1:34" s="3" customFormat="1" ht="20.25" customHeight="1">
      <c r="E166" s="3" t="s">
        <v>196</v>
      </c>
      <c r="F166" s="34"/>
      <c r="J166" s="489">
        <f>SUM(J164:J165)</f>
        <v>0</v>
      </c>
      <c r="M166" s="100"/>
      <c r="N166" s="489">
        <f>SUM(N164:N165)</f>
        <v>0</v>
      </c>
      <c r="Q166" s="100"/>
      <c r="R166" s="489">
        <f>SUM(R164:R165)</f>
        <v>0</v>
      </c>
      <c r="U166" s="100"/>
      <c r="V166" s="489"/>
      <c r="Y166" s="100"/>
      <c r="Z166" s="489"/>
      <c r="AC166" s="100"/>
      <c r="AD166" s="491">
        <f>SUM(J166+N166+ R166+V166+Z166)</f>
        <v>0</v>
      </c>
    </row>
    <row r="167" spans="1:34" s="3" customFormat="1" ht="20.25" customHeight="1">
      <c r="J167" s="489"/>
      <c r="M167" s="100"/>
      <c r="N167" s="489"/>
      <c r="Q167" s="100"/>
      <c r="R167" s="489"/>
      <c r="U167" s="100"/>
      <c r="V167" s="489"/>
      <c r="Y167" s="100"/>
      <c r="Z167" s="489"/>
      <c r="AC167" s="100"/>
      <c r="AD167" s="491"/>
    </row>
    <row r="168" spans="1:34" s="3" customFormat="1" ht="20.25" customHeight="1">
      <c r="C168" s="3" t="s">
        <v>273</v>
      </c>
      <c r="E168" s="3" t="s">
        <v>194</v>
      </c>
      <c r="J168" s="489">
        <v>0</v>
      </c>
      <c r="M168" s="100"/>
      <c r="N168" s="489">
        <v>0</v>
      </c>
      <c r="Q168" s="100"/>
      <c r="R168" s="489">
        <v>0</v>
      </c>
      <c r="U168" s="100"/>
      <c r="V168" s="489"/>
      <c r="Y168" s="100"/>
      <c r="Z168" s="489"/>
      <c r="AC168" s="100"/>
      <c r="AD168" s="491">
        <f>SUM(J168+N168+ R168+V168+Z168)</f>
        <v>0</v>
      </c>
    </row>
    <row r="169" spans="1:34" s="3" customFormat="1" ht="20.25" customHeight="1">
      <c r="E169" s="3" t="s">
        <v>195</v>
      </c>
      <c r="F169" s="445"/>
      <c r="G169" s="102"/>
      <c r="J169" s="489">
        <v>0</v>
      </c>
      <c r="M169" s="100"/>
      <c r="N169" s="489">
        <v>0</v>
      </c>
      <c r="Q169" s="100"/>
      <c r="R169" s="489">
        <f>R168*$F$169</f>
        <v>0</v>
      </c>
      <c r="U169" s="100"/>
      <c r="V169" s="489"/>
      <c r="Y169" s="100"/>
      <c r="Z169" s="489"/>
      <c r="AC169" s="100"/>
      <c r="AD169" s="491">
        <f>SUM(J169+N169+ R169+V169+Z169)</f>
        <v>0</v>
      </c>
    </row>
    <row r="170" spans="1:34" s="3" customFormat="1" ht="20.25" customHeight="1">
      <c r="E170" s="3" t="s">
        <v>196</v>
      </c>
      <c r="F170" s="34"/>
      <c r="J170" s="489">
        <f>SUM(J168:J169)</f>
        <v>0</v>
      </c>
      <c r="M170" s="100"/>
      <c r="N170" s="489">
        <f>SUM(N168:N169)</f>
        <v>0</v>
      </c>
      <c r="Q170" s="100"/>
      <c r="R170" s="489">
        <f>SUM(R168:R169)</f>
        <v>0</v>
      </c>
      <c r="U170" s="100"/>
      <c r="V170" s="489"/>
      <c r="Y170" s="100"/>
      <c r="Z170" s="489"/>
      <c r="AC170" s="100"/>
      <c r="AD170" s="491">
        <f>SUM(J170+N170+ R170+V170+Z170)</f>
        <v>0</v>
      </c>
    </row>
    <row r="171" spans="1:34" ht="20.25" customHeight="1">
      <c r="J171" s="490"/>
      <c r="N171" s="490"/>
      <c r="R171" s="490"/>
      <c r="V171" s="490"/>
      <c r="Z171" s="490"/>
      <c r="AD171" s="491"/>
    </row>
    <row r="172" spans="1:34" s="3" customFormat="1" ht="20.25" customHeight="1">
      <c r="F172" s="34"/>
      <c r="J172" s="489"/>
      <c r="M172" s="100"/>
      <c r="N172" s="489"/>
      <c r="Q172" s="100"/>
      <c r="R172" s="489"/>
      <c r="U172" s="100"/>
      <c r="V172" s="489"/>
      <c r="Y172" s="100"/>
      <c r="Z172" s="489"/>
      <c r="AC172" s="100"/>
      <c r="AD172" s="491"/>
    </row>
    <row r="173" spans="1:34" s="591" customFormat="1" ht="20.25" customHeight="1">
      <c r="A173" s="581"/>
      <c r="B173" s="581"/>
      <c r="C173" s="581"/>
      <c r="D173" s="581"/>
      <c r="E173" s="581" t="s">
        <v>275</v>
      </c>
      <c r="F173" s="581"/>
      <c r="G173" s="581"/>
      <c r="H173" s="581"/>
      <c r="I173" s="581"/>
      <c r="J173" s="590">
        <f>J134-J153-J157-J161-J165-J169</f>
        <v>0</v>
      </c>
      <c r="K173" s="581"/>
      <c r="L173" s="581"/>
      <c r="M173" s="589"/>
      <c r="N173" s="590">
        <f>N134-N153-N157-N161-N165-N169</f>
        <v>0</v>
      </c>
      <c r="O173" s="581"/>
      <c r="P173" s="581"/>
      <c r="Q173" s="589"/>
      <c r="R173" s="590">
        <f>R134-R153-R157-R161-R165-R169</f>
        <v>0</v>
      </c>
      <c r="S173" s="581"/>
      <c r="T173" s="581"/>
      <c r="U173" s="589"/>
      <c r="V173" s="590"/>
      <c r="W173" s="581"/>
      <c r="X173" s="581"/>
      <c r="Y173" s="589"/>
      <c r="Z173" s="590"/>
      <c r="AA173" s="581"/>
      <c r="AB173" s="581"/>
      <c r="AC173" s="589"/>
      <c r="AD173" s="590">
        <f>SUM(J173+N173+ R173+V173+Z173)</f>
        <v>0</v>
      </c>
      <c r="AE173" s="581"/>
      <c r="AF173" s="581"/>
      <c r="AG173" s="581"/>
      <c r="AH173" s="581"/>
    </row>
  </sheetData>
  <customSheetViews>
    <customSheetView guid="{6AADEB61-0087-472C-8F2F-69B8E3F3705F}" scale="75" showGridLines="0" fitToPage="1" hiddenColumns="1" topLeftCell="A124">
      <selection activeCell="H10" sqref="H10"/>
      <pageMargins left="0.5" right="0.3" top="0.8" bottom="0.66700000000000004" header="0.5" footer="0.5"/>
      <pageSetup scale="45" orientation="portrait" r:id="rId1"/>
      <headerFooter alignWithMargins="0">
        <oddHeader>&amp;LInternal Budget Worksheet&amp;RDo NOT Submit to Sponsor</oddHeader>
        <oddFooter>&amp;L&amp;D  &amp;R&amp;F  Last Modified 11/06/06</oddFooter>
      </headerFooter>
    </customSheetView>
  </customSheetViews>
  <mergeCells count="9">
    <mergeCell ref="F2:N2"/>
    <mergeCell ref="F3:L3"/>
    <mergeCell ref="G11:G12"/>
    <mergeCell ref="A151:AH151"/>
    <mergeCell ref="A14:C14"/>
    <mergeCell ref="A18:C18"/>
    <mergeCell ref="A22:C22"/>
    <mergeCell ref="A25:C25"/>
    <mergeCell ref="A28:C28"/>
  </mergeCells>
  <phoneticPr fontId="0" type="noConversion"/>
  <dataValidations count="4">
    <dataValidation type="list" allowBlank="1" showInputMessage="1" showErrorMessage="1" sqref="E9" xr:uid="{00000000-0002-0000-0200-000000000000}">
      <formula1>FiscalYear</formula1>
    </dataValidation>
    <dataValidation type="list" allowBlank="1" showInputMessage="1" showErrorMessage="1" sqref="E8" xr:uid="{00000000-0002-0000-0200-000001000000}">
      <formula1>RateType</formula1>
    </dataValidation>
    <dataValidation type="list" allowBlank="1" showInputMessage="1" showErrorMessage="1" sqref="D14 D18 D22 D25 D28" xr:uid="{00000000-0002-0000-0200-000002000000}">
      <formula1>"9, 10, 11, 12"</formula1>
    </dataValidation>
    <dataValidation type="list" allowBlank="1" showInputMessage="1" showErrorMessage="1" sqref="D4" xr:uid="{00000000-0002-0000-0200-000003000000}">
      <formula1>"Main Campus, Health Science Campus"</formula1>
    </dataValidation>
  </dataValidations>
  <pageMargins left="0.5" right="0.3" top="0.8" bottom="0.66700000000000004" header="0.5" footer="0.5"/>
  <pageSetup scale="20" orientation="portrait" r:id="rId2"/>
  <headerFooter alignWithMargins="0">
    <oddHeader>&amp;LInternal Budget Worksheet
Working_Copy_MS_9-27-23&amp;RDo NOT Submit to Sponsor</oddHeader>
    <oddFooter>&amp;L&amp;D  &amp;R&amp;F  Last Modified 11/06/06</oddFooter>
  </headerFooter>
  <ignoredErrors>
    <ignoredError sqref="O13:O15 O17:O19 O21:O29 AD70 AF70 AH70 AF83 O90 AE146 O63 O67:O68 O65 K90" formula="1"/>
    <ignoredError sqref="AD44 AH44" evalError="1"/>
    <ignoredError sqref="J7" unlockedFormula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2">
    <pageSetUpPr fitToPage="1"/>
  </sheetPr>
  <dimension ref="A1:AH173"/>
  <sheetViews>
    <sheetView showGridLines="0" zoomScale="75" zoomScaleNormal="75" workbookViewId="0">
      <selection activeCell="D28" sqref="D28"/>
    </sheetView>
  </sheetViews>
  <sheetFormatPr defaultColWidth="9.5703125" defaultRowHeight="20.25" customHeight="1"/>
  <cols>
    <col min="1" max="2" width="2.5703125" style="5" customWidth="1"/>
    <col min="3" max="3" width="13.0703125" style="5" customWidth="1"/>
    <col min="4" max="4" width="22.5703125" style="5" customWidth="1"/>
    <col min="5" max="5" width="19" style="5" customWidth="1"/>
    <col min="6" max="6" width="10.5703125" style="5" customWidth="1"/>
    <col min="7" max="7" width="11.7109375" style="5" customWidth="1"/>
    <col min="8" max="8" width="8.5" style="5" customWidth="1"/>
    <col min="9" max="9" width="1" style="5" customWidth="1"/>
    <col min="10" max="10" width="10.5703125" style="5" customWidth="1"/>
    <col min="11" max="11" width="8.0703125" style="5" customWidth="1"/>
    <col min="12" max="12" width="10.5703125" style="5" customWidth="1"/>
    <col min="13" max="13" width="9.85546875" style="27" customWidth="1"/>
    <col min="14" max="14" width="10.7109375" style="5" customWidth="1"/>
    <col min="15" max="15" width="8" style="5" customWidth="1"/>
    <col min="16" max="16" width="10.5703125" style="5" customWidth="1"/>
    <col min="17" max="17" width="9.85546875" style="27" customWidth="1"/>
    <col min="18" max="18" width="10.5703125" style="5" customWidth="1"/>
    <col min="19" max="19" width="7.7109375" style="5" customWidth="1"/>
    <col min="20" max="20" width="10.7109375" style="5" customWidth="1"/>
    <col min="21" max="21" width="9.85546875" style="27" customWidth="1"/>
    <col min="22" max="22" width="13.35546875" style="5" hidden="1" customWidth="1"/>
    <col min="23" max="23" width="8.5" style="5" hidden="1" customWidth="1"/>
    <col min="24" max="24" width="10.5703125" style="5" hidden="1" customWidth="1"/>
    <col min="25" max="25" width="9.7109375" style="27" hidden="1" customWidth="1"/>
    <col min="26" max="26" width="10.5703125" style="5" hidden="1" customWidth="1"/>
    <col min="27" max="27" width="7.5703125" style="5" hidden="1" customWidth="1"/>
    <col min="28" max="28" width="10.5703125" style="5" hidden="1" customWidth="1"/>
    <col min="29" max="29" width="9.7109375" style="27" hidden="1" customWidth="1"/>
    <col min="30" max="30" width="11.85546875" style="5" customWidth="1"/>
    <col min="31" max="31" width="9.0703125" style="5" customWidth="1"/>
    <col min="32" max="32" width="12.2109375" style="5" customWidth="1"/>
    <col min="33" max="33" width="0.5" style="5" hidden="1" customWidth="1"/>
    <col min="34" max="34" width="14.5703125" style="5" customWidth="1"/>
    <col min="35" max="16384" width="9.5703125" style="5"/>
  </cols>
  <sheetData>
    <row r="1" spans="1:34" ht="20.25" customHeight="1">
      <c r="A1" s="33"/>
    </row>
    <row r="2" spans="1:34" ht="28.5" customHeight="1">
      <c r="A2" s="18"/>
      <c r="B2" s="53"/>
      <c r="C2" s="26"/>
      <c r="D2" s="84"/>
      <c r="E2" s="83"/>
      <c r="F2" s="916" t="str">
        <f>IF(D4="Main Campus","University of Toledo Main Campus", "University of Toledo Health Science Campus")</f>
        <v>University of Toledo Health Science Campus</v>
      </c>
      <c r="G2" s="916"/>
      <c r="H2" s="916"/>
      <c r="I2" s="916"/>
      <c r="J2" s="916"/>
      <c r="K2" s="916"/>
      <c r="L2" s="916"/>
      <c r="M2" s="916"/>
      <c r="N2" s="916"/>
      <c r="O2" s="54"/>
      <c r="P2" s="54"/>
      <c r="Q2" s="470"/>
      <c r="R2" s="54"/>
      <c r="S2" s="54"/>
      <c r="T2" s="54"/>
      <c r="AD2" s="55"/>
      <c r="AF2" s="55"/>
      <c r="AH2" s="55"/>
    </row>
    <row r="3" spans="1:34" ht="20.25" customHeight="1" thickBot="1">
      <c r="A3" s="18"/>
      <c r="B3" s="53"/>
      <c r="C3" s="26"/>
      <c r="D3" s="26"/>
      <c r="E3" s="81"/>
      <c r="F3" s="914" t="s">
        <v>235</v>
      </c>
      <c r="G3" s="915"/>
      <c r="H3" s="915"/>
      <c r="I3" s="915"/>
      <c r="J3" s="915"/>
      <c r="K3" s="915"/>
      <c r="L3" s="915"/>
      <c r="M3" s="504"/>
      <c r="N3" s="80"/>
      <c r="O3" s="54"/>
      <c r="P3" s="54"/>
      <c r="Q3" s="471"/>
      <c r="R3" s="54"/>
      <c r="S3" s="54"/>
      <c r="T3" s="54"/>
      <c r="AD3" s="55"/>
      <c r="AF3" s="55"/>
      <c r="AH3" s="55"/>
    </row>
    <row r="4" spans="1:34" ht="20.25" customHeight="1" thickBot="1">
      <c r="A4" s="18"/>
      <c r="B4" s="85" t="s">
        <v>0</v>
      </c>
      <c r="C4" s="392" t="s">
        <v>252</v>
      </c>
      <c r="D4" s="394" t="s">
        <v>342</v>
      </c>
      <c r="E4" s="3"/>
      <c r="J4" s="56" t="s">
        <v>0</v>
      </c>
      <c r="K4" s="18"/>
      <c r="L4" s="18"/>
      <c r="M4" s="19"/>
      <c r="AD4" s="57"/>
      <c r="AF4" s="57"/>
      <c r="AH4" s="57"/>
    </row>
    <row r="5" spans="1:34" ht="20.25" customHeight="1">
      <c r="A5" s="21"/>
      <c r="D5" s="21" t="s">
        <v>1</v>
      </c>
      <c r="E5" s="164" t="s">
        <v>141</v>
      </c>
      <c r="F5" s="142"/>
      <c r="G5" s="86"/>
      <c r="J5" s="33" t="s">
        <v>40</v>
      </c>
      <c r="L5" s="165" t="s">
        <v>42</v>
      </c>
      <c r="M5" s="505"/>
      <c r="AD5" s="57"/>
      <c r="AF5" s="57"/>
      <c r="AH5" s="57"/>
    </row>
    <row r="6" spans="1:34" ht="20.25" customHeight="1">
      <c r="A6" s="21"/>
      <c r="B6" s="33"/>
      <c r="D6" s="18" t="s">
        <v>2</v>
      </c>
      <c r="E6" s="164" t="s">
        <v>43</v>
      </c>
      <c r="F6" s="140"/>
      <c r="H6" s="59"/>
      <c r="I6" s="59"/>
      <c r="J6" s="61" t="s">
        <v>85</v>
      </c>
      <c r="K6" s="86"/>
      <c r="L6" s="165" t="s">
        <v>142</v>
      </c>
      <c r="M6" s="505"/>
      <c r="AD6" s="57"/>
      <c r="AF6" s="57"/>
      <c r="AH6" s="57"/>
    </row>
    <row r="7" spans="1:34" ht="20.25" customHeight="1" thickBot="1">
      <c r="B7" s="33"/>
      <c r="D7" s="21" t="s">
        <v>41</v>
      </c>
      <c r="E7" s="166" t="s">
        <v>143</v>
      </c>
      <c r="F7" s="27" t="s">
        <v>3</v>
      </c>
      <c r="G7" s="166" t="s">
        <v>144</v>
      </c>
      <c r="H7" s="60"/>
      <c r="I7" s="60"/>
      <c r="J7" s="98" t="str">
        <f>IF(L7 = 0,"  ","Special Rate")</f>
        <v xml:space="preserve">  </v>
      </c>
      <c r="K7" s="86"/>
      <c r="L7" s="393" t="str">
        <f>IF($E$132 &lt;&gt;0,$E$132,"  ")</f>
        <v xml:space="preserve">  </v>
      </c>
      <c r="M7" s="506"/>
      <c r="AD7" s="57"/>
      <c r="AF7" s="57"/>
      <c r="AH7" s="57"/>
    </row>
    <row r="8" spans="1:34" ht="20.25" customHeight="1" thickBot="1">
      <c r="B8" s="33"/>
      <c r="C8" s="21"/>
      <c r="D8" s="3" t="s">
        <v>244</v>
      </c>
      <c r="E8" s="396" t="s">
        <v>216</v>
      </c>
      <c r="F8" s="27"/>
      <c r="G8" s="166"/>
      <c r="H8" s="60"/>
      <c r="I8" s="60"/>
      <c r="J8" s="59"/>
      <c r="K8" s="86"/>
      <c r="L8" s="86"/>
      <c r="M8" s="506"/>
      <c r="AD8" s="57"/>
      <c r="AF8" s="57"/>
      <c r="AH8" s="57"/>
    </row>
    <row r="9" spans="1:34" ht="20.25" customHeight="1" thickBot="1">
      <c r="B9" s="33"/>
      <c r="C9" s="21"/>
      <c r="D9" s="3" t="s">
        <v>219</v>
      </c>
      <c r="E9" s="397">
        <v>2024</v>
      </c>
      <c r="F9" s="27"/>
      <c r="G9" s="60"/>
      <c r="H9" s="60"/>
      <c r="I9" s="60"/>
      <c r="J9" s="113"/>
      <c r="K9" s="2">
        <f>E9</f>
        <v>2024</v>
      </c>
      <c r="L9" s="114">
        <f>IF($D$4="Main Campus",VLOOKUP($K$9,RATES!$A$67:$G$76,MATCH($E$8,RATES!$A$66:$G$66,0),0),VLOOKUP($K$9,RATES!$A$53:$G$62,MATCH($E$8,RATES!$A$52:$G$52,0),0))</f>
        <v>0.55500000000000005</v>
      </c>
      <c r="M9" s="380"/>
      <c r="N9" s="115"/>
      <c r="O9" s="732">
        <f>K9+1</f>
        <v>2025</v>
      </c>
      <c r="P9" s="733">
        <f>IF($D$4="Main Campus",VLOOKUP($O$9,RATES!$A$67:$G$76,MATCH($E$8,RATES!$A$66:$G$66,0),0),VLOOKUP($O$9,RATES!$A$53:$G$62,MATCH($E$8,RATES!$A$52:$G$52,0),0))</f>
        <v>0.56000000000000005</v>
      </c>
      <c r="Q9" s="100"/>
      <c r="R9" s="115"/>
      <c r="S9" s="116">
        <f>O9+1</f>
        <v>2026</v>
      </c>
      <c r="T9" s="114">
        <f>IF($D$4="Main Campus",VLOOKUP($S$9,RATES!$A$67:$G$76,MATCH($E$8,RATES!$A$66:$G$66,0),0),VLOOKUP($S$9,RATES!$A$53:$G$62,MATCH($E$8,RATES!$A$52:$G$52,0),0))</f>
        <v>0.56499999999999995</v>
      </c>
      <c r="U9" s="100"/>
      <c r="V9" s="115"/>
      <c r="W9" s="116">
        <f>S9+1</f>
        <v>2027</v>
      </c>
      <c r="X9" s="114">
        <f>IF($D$4="Main Campus",VLOOKUP($W$9,RATES!$A$67:$G$76,MATCH($E$8,RATES!$A$66:$G$66,0),0),VLOOKUP($W$9,RATES!$A$53:$G$62,MATCH($E$8,RATES!$A$52:$G$52,0),0))</f>
        <v>0.56499999999999995</v>
      </c>
      <c r="Y9" s="100"/>
      <c r="Z9" s="115"/>
      <c r="AA9" s="116">
        <f>W9+1</f>
        <v>2028</v>
      </c>
      <c r="AB9" s="114">
        <f>IF($D$4="Main Campus",VLOOKUP($AA$9,RATES!$A$67:$G$76,MATCH($E$8,RATES!$A$66:$G$66,0),0),VLOOKUP($AA$9,RATES!$A$53:$G$62,MATCH($E$8,RATES!$A$52:$G$52,0),0))</f>
        <v>0.56499999999999995</v>
      </c>
      <c r="AC9" s="100"/>
      <c r="AD9" s="23"/>
      <c r="AF9" s="57"/>
      <c r="AH9" s="57"/>
    </row>
    <row r="10" spans="1:34" s="64" customFormat="1" ht="51.75" customHeight="1">
      <c r="A10" s="63"/>
      <c r="B10" s="63"/>
      <c r="C10" s="63"/>
      <c r="D10" s="87"/>
      <c r="E10" s="63"/>
      <c r="F10" s="78" t="s">
        <v>186</v>
      </c>
      <c r="G10" s="63"/>
      <c r="H10" s="78" t="s">
        <v>187</v>
      </c>
      <c r="I10" s="78"/>
      <c r="J10" s="242" t="s">
        <v>28</v>
      </c>
      <c r="K10" s="243" t="s">
        <v>84</v>
      </c>
      <c r="L10" s="244" t="s">
        <v>29</v>
      </c>
      <c r="M10" s="507" t="s">
        <v>253</v>
      </c>
      <c r="N10" s="318" t="s">
        <v>32</v>
      </c>
      <c r="O10" s="319" t="s">
        <v>84</v>
      </c>
      <c r="P10" s="320" t="s">
        <v>33</v>
      </c>
      <c r="Q10" s="472" t="s">
        <v>253</v>
      </c>
      <c r="R10" s="285" t="s">
        <v>34</v>
      </c>
      <c r="S10" s="286" t="s">
        <v>84</v>
      </c>
      <c r="T10" s="287" t="s">
        <v>35</v>
      </c>
      <c r="U10" s="522" t="s">
        <v>255</v>
      </c>
      <c r="V10" s="318" t="s">
        <v>36</v>
      </c>
      <c r="W10" s="319" t="s">
        <v>84</v>
      </c>
      <c r="X10" s="320" t="s">
        <v>37</v>
      </c>
      <c r="Y10" s="537" t="s">
        <v>255</v>
      </c>
      <c r="Z10" s="285" t="s">
        <v>38</v>
      </c>
      <c r="AA10" s="286" t="s">
        <v>84</v>
      </c>
      <c r="AB10" s="287" t="s">
        <v>39</v>
      </c>
      <c r="AC10" s="556" t="s">
        <v>255</v>
      </c>
      <c r="AD10" s="332" t="s">
        <v>46</v>
      </c>
      <c r="AE10" s="646" t="s">
        <v>84</v>
      </c>
      <c r="AF10" s="334" t="s">
        <v>47</v>
      </c>
      <c r="AG10" s="335"/>
      <c r="AH10" s="336" t="s">
        <v>48</v>
      </c>
    </row>
    <row r="11" spans="1:34" ht="20.25" customHeight="1">
      <c r="A11" s="18"/>
      <c r="B11" s="21" t="s">
        <v>4</v>
      </c>
      <c r="C11" s="21" t="s">
        <v>5</v>
      </c>
      <c r="D11" s="18"/>
      <c r="E11" s="18"/>
      <c r="F11" s="18"/>
      <c r="G11" s="918" t="s">
        <v>234</v>
      </c>
      <c r="H11" s="19"/>
      <c r="I11" s="19"/>
      <c r="J11" s="245"/>
      <c r="K11" s="246"/>
      <c r="L11" s="247"/>
      <c r="M11" s="508"/>
      <c r="N11" s="321"/>
      <c r="O11" s="322"/>
      <c r="P11" s="323"/>
      <c r="Q11" s="473"/>
      <c r="R11" s="288"/>
      <c r="S11" s="289"/>
      <c r="T11" s="290"/>
      <c r="U11" s="523"/>
      <c r="V11" s="321"/>
      <c r="W11" s="322"/>
      <c r="X11" s="323"/>
      <c r="Y11" s="538"/>
      <c r="Z11" s="288"/>
      <c r="AA11" s="289"/>
      <c r="AB11" s="290"/>
      <c r="AC11" s="557"/>
      <c r="AD11" s="337"/>
      <c r="AE11" s="338"/>
      <c r="AF11" s="338"/>
      <c r="AG11" s="322"/>
      <c r="AH11" s="339"/>
    </row>
    <row r="12" spans="1:34" ht="20.25" customHeight="1">
      <c r="A12" s="18"/>
      <c r="B12" s="18"/>
      <c r="C12" s="35" t="s">
        <v>6</v>
      </c>
      <c r="D12" s="36"/>
      <c r="E12" s="18"/>
      <c r="F12" s="18" t="s">
        <v>7</v>
      </c>
      <c r="G12" s="919"/>
      <c r="H12" s="19" t="s">
        <v>7</v>
      </c>
      <c r="I12" s="380"/>
      <c r="J12" s="245"/>
      <c r="K12" s="246"/>
      <c r="L12" s="247"/>
      <c r="M12" s="508"/>
      <c r="N12" s="321"/>
      <c r="O12" s="322"/>
      <c r="P12" s="323"/>
      <c r="Q12" s="473"/>
      <c r="R12" s="288"/>
      <c r="S12" s="289"/>
      <c r="T12" s="290"/>
      <c r="U12" s="524"/>
      <c r="V12" s="321"/>
      <c r="W12" s="322"/>
      <c r="X12" s="323"/>
      <c r="Y12" s="539"/>
      <c r="Z12" s="288"/>
      <c r="AA12" s="289"/>
      <c r="AB12" s="290"/>
      <c r="AC12" s="557"/>
      <c r="AD12" s="340" t="str">
        <f>IF(SUM(J12:K12)=0,"",SUM(J12:K12))</f>
        <v/>
      </c>
      <c r="AE12" s="341" t="str">
        <f>IF(SUM(K12:L12)=0,"",SUM(K12:L12))</f>
        <v/>
      </c>
      <c r="AF12" s="341" t="str">
        <f>IF(SUM(L12:M12)=0,"",SUM(L12:M12))</f>
        <v/>
      </c>
      <c r="AG12" s="322"/>
      <c r="AH12" s="342" t="str">
        <f>IF(SUM(N12:O12)=0,"",SUM(N12:O12))</f>
        <v/>
      </c>
    </row>
    <row r="13" spans="1:34" ht="20.25" customHeight="1" thickBot="1">
      <c r="A13" s="18"/>
      <c r="B13" s="18"/>
      <c r="C13" s="18" t="s">
        <v>188</v>
      </c>
      <c r="D13" s="3"/>
      <c r="E13" s="3" t="s">
        <v>290</v>
      </c>
      <c r="F13" s="167">
        <v>0</v>
      </c>
      <c r="G13" s="88">
        <v>0</v>
      </c>
      <c r="H13" s="167">
        <v>0</v>
      </c>
      <c r="I13" s="167"/>
      <c r="J13" s="248">
        <f>ROUND((F13*G13),0)</f>
        <v>0</v>
      </c>
      <c r="K13" s="178">
        <f>I13*G13</f>
        <v>0</v>
      </c>
      <c r="L13" s="249">
        <f t="shared" ref="L13:L29" si="0">ROUND((G13*H13),0)</f>
        <v>0</v>
      </c>
      <c r="M13" s="398">
        <f>($F$13+$H$13+$I$13)*$D$14</f>
        <v>0</v>
      </c>
      <c r="N13" s="202">
        <f>ROUND(J13+(J13*(RATES!$H$48)),0)</f>
        <v>0</v>
      </c>
      <c r="O13" s="379">
        <f>ROUND((K13*1.03),0)</f>
        <v>0</v>
      </c>
      <c r="P13" s="203">
        <f>ROUND(L13+(L13*(RATES!$H$48)),0)</f>
        <v>0</v>
      </c>
      <c r="Q13" s="399">
        <f>($F$13+$H$13+$I$13)*$D$14</f>
        <v>0</v>
      </c>
      <c r="R13" s="291">
        <f>ROUND(N13+(N13*(RATES!$H$48)),0)</f>
        <v>0</v>
      </c>
      <c r="S13" s="178">
        <f>ROUND((O13*1.03),0)</f>
        <v>0</v>
      </c>
      <c r="T13" s="292">
        <f>ROUND(P13+(P13*(RATES!$H$48)),0)</f>
        <v>0</v>
      </c>
      <c r="U13" s="536">
        <f>($F$13+$H$13+$I$13)*$D$14</f>
        <v>0</v>
      </c>
      <c r="V13" s="202"/>
      <c r="W13" s="220"/>
      <c r="X13" s="203"/>
      <c r="Y13" s="578"/>
      <c r="Z13" s="291"/>
      <c r="AA13" s="178"/>
      <c r="AB13" s="292"/>
      <c r="AC13" s="579"/>
      <c r="AD13" s="185">
        <f>SUM(J13 + N13+R13+ V13+Z13)</f>
        <v>0</v>
      </c>
      <c r="AE13" s="210">
        <f>SUM(K13 + O13+S13+ W13+AA13)</f>
        <v>0</v>
      </c>
      <c r="AF13" s="210">
        <f>SUM(L13 + P13+T13+ X13+AB13)</f>
        <v>0</v>
      </c>
      <c r="AG13" s="179"/>
      <c r="AH13" s="187">
        <f>SUM(AD13:AF13)</f>
        <v>0</v>
      </c>
    </row>
    <row r="14" spans="1:34" ht="20.25" customHeight="1" thickBot="1">
      <c r="A14" s="920" t="s">
        <v>289</v>
      </c>
      <c r="B14" s="920"/>
      <c r="C14" s="921"/>
      <c r="D14" s="395"/>
      <c r="E14" s="665" t="s">
        <v>291</v>
      </c>
      <c r="F14" s="422">
        <v>0</v>
      </c>
      <c r="G14" s="423">
        <v>0</v>
      </c>
      <c r="H14" s="422">
        <v>0</v>
      </c>
      <c r="I14" s="422"/>
      <c r="J14" s="248">
        <f>ROUND((F14*G14),0)</f>
        <v>0</v>
      </c>
      <c r="K14" s="178">
        <f t="shared" ref="K14:K29" si="1">I14*G14</f>
        <v>0</v>
      </c>
      <c r="L14" s="249">
        <f t="shared" si="0"/>
        <v>0</v>
      </c>
      <c r="M14" s="666">
        <f>($F$14+$H$14+$I$14)*$D$14</f>
        <v>0</v>
      </c>
      <c r="N14" s="202">
        <f>ROUND(J14+(J14*(RATES!$H$48)),0)</f>
        <v>0</v>
      </c>
      <c r="O14" s="379">
        <f>ROUND((K14*1.03),0)</f>
        <v>0</v>
      </c>
      <c r="P14" s="203">
        <f>ROUND(L14+(L14*(RATES!$H$48)),0)</f>
        <v>0</v>
      </c>
      <c r="Q14" s="667">
        <f>($F$14+$H$14+$I$14)*$D$14</f>
        <v>0</v>
      </c>
      <c r="R14" s="291">
        <f>ROUND(N14+(N14*(RATES!$H$48)),0)</f>
        <v>0</v>
      </c>
      <c r="S14" s="178">
        <f>ROUND((O14*1.03),0)</f>
        <v>0</v>
      </c>
      <c r="T14" s="292">
        <f>ROUND(P14+(P14*(RATES!$H$48)),0)</f>
        <v>0</v>
      </c>
      <c r="U14" s="668">
        <f>($F$14+$H$14+$I$14)*$D$14</f>
        <v>0</v>
      </c>
      <c r="V14" s="202"/>
      <c r="W14" s="220"/>
      <c r="X14" s="203"/>
      <c r="Y14" s="669"/>
      <c r="Z14" s="291"/>
      <c r="AA14" s="178"/>
      <c r="AB14" s="292"/>
      <c r="AC14" s="670"/>
      <c r="AD14" s="185">
        <f t="shared" ref="AD14:AF57" si="2">SUM(J14 + N14+R14+ V14+Z14)</f>
        <v>0</v>
      </c>
      <c r="AE14" s="210">
        <f t="shared" si="2"/>
        <v>0</v>
      </c>
      <c r="AF14" s="210">
        <f t="shared" si="2"/>
        <v>0</v>
      </c>
      <c r="AG14" s="179"/>
      <c r="AH14" s="187">
        <f t="shared" ref="AH14:AH29" si="3">SUM(AD14:AF14)</f>
        <v>0</v>
      </c>
    </row>
    <row r="15" spans="1:34" ht="20.25" customHeight="1" thickBot="1">
      <c r="A15" s="647"/>
      <c r="B15" s="647"/>
      <c r="C15" s="647"/>
      <c r="D15" s="634"/>
      <c r="E15" s="635" t="s">
        <v>179</v>
      </c>
      <c r="F15" s="648">
        <v>0</v>
      </c>
      <c r="G15" s="649">
        <v>0</v>
      </c>
      <c r="H15" s="648">
        <v>0</v>
      </c>
      <c r="I15" s="648"/>
      <c r="J15" s="651">
        <f>ROUND((F15*G15),0)</f>
        <v>0</v>
      </c>
      <c r="K15" s="652">
        <f t="shared" si="1"/>
        <v>0</v>
      </c>
      <c r="L15" s="267">
        <f t="shared" si="0"/>
        <v>0</v>
      </c>
      <c r="M15" s="660">
        <f>($F$15+$H$15+$I$15)*$D$14</f>
        <v>0</v>
      </c>
      <c r="N15" s="653">
        <f>ROUND(J15+(J15*(RATES!$H$48)),0)</f>
        <v>0</v>
      </c>
      <c r="O15" s="654">
        <f>ROUND((K15*1.03),0)</f>
        <v>0</v>
      </c>
      <c r="P15" s="655">
        <f>ROUND(L15+(L15*(RATES!$H$48)),0)</f>
        <v>0</v>
      </c>
      <c r="Q15" s="661">
        <f>($F$15+$H$15+$I$15)*$D$14</f>
        <v>0</v>
      </c>
      <c r="R15" s="656">
        <f>ROUND(N15+(N15*(RATES!$H$48)),0)</f>
        <v>0</v>
      </c>
      <c r="S15" s="652">
        <f>ROUND((O15*1.03),0)</f>
        <v>0</v>
      </c>
      <c r="T15" s="657">
        <f>ROUND(P15+(P15*(RATES!$H$48)),0)</f>
        <v>0</v>
      </c>
      <c r="U15" s="662">
        <f>($F$15+$H$15+$I$15)*$D$14</f>
        <v>0</v>
      </c>
      <c r="V15" s="653"/>
      <c r="W15" s="641"/>
      <c r="X15" s="655"/>
      <c r="Y15" s="663"/>
      <c r="Z15" s="656"/>
      <c r="AA15" s="652"/>
      <c r="AB15" s="657"/>
      <c r="AC15" s="664"/>
      <c r="AD15" s="196">
        <f t="shared" si="2"/>
        <v>0</v>
      </c>
      <c r="AE15" s="658">
        <f t="shared" si="2"/>
        <v>0</v>
      </c>
      <c r="AF15" s="658">
        <f t="shared" si="2"/>
        <v>0</v>
      </c>
      <c r="AG15" s="659"/>
      <c r="AH15" s="198">
        <f t="shared" si="3"/>
        <v>0</v>
      </c>
    </row>
    <row r="16" spans="1:34" ht="20.25" hidden="1" customHeight="1">
      <c r="A16" s="400"/>
      <c r="B16" s="400"/>
      <c r="C16" s="400"/>
      <c r="D16" s="401"/>
      <c r="E16" s="402" t="s">
        <v>223</v>
      </c>
      <c r="F16" s="403">
        <v>0</v>
      </c>
      <c r="G16" s="404">
        <v>0</v>
      </c>
      <c r="H16" s="403">
        <v>0</v>
      </c>
      <c r="I16" s="403"/>
      <c r="J16" s="405">
        <f t="shared" ref="J16:J29" si="4">ROUND((F16*G16),0)</f>
        <v>0</v>
      </c>
      <c r="K16" s="406">
        <f t="shared" si="1"/>
        <v>0</v>
      </c>
      <c r="L16" s="407">
        <f t="shared" si="0"/>
        <v>0</v>
      </c>
      <c r="M16" s="398">
        <f>($F$16+$H$16+$I$16)*$D$14</f>
        <v>0</v>
      </c>
      <c r="N16" s="408">
        <f>ROUND(J16+(J16*(RATES!$H$48)),0)</f>
        <v>0</v>
      </c>
      <c r="O16" s="409">
        <f>ROUND((K16*1.03),0)</f>
        <v>0</v>
      </c>
      <c r="P16" s="410">
        <f>ROUND(L16+(L16*(RATES!$H$48)),0)</f>
        <v>0</v>
      </c>
      <c r="Q16" s="399">
        <f>($F$16+$H$16+$I$16)*$D$14</f>
        <v>0</v>
      </c>
      <c r="R16" s="411">
        <f>ROUND(N16+(N16*(RATES!$H$48)),0)</f>
        <v>0</v>
      </c>
      <c r="S16" s="406">
        <f>ROUND((O16*1.03),0)</f>
        <v>0</v>
      </c>
      <c r="T16" s="412">
        <f>ROUND(P16+(P16*(RATES!$H$48)),0)</f>
        <v>0</v>
      </c>
      <c r="U16" s="536">
        <f>($F$16+$H$16+$I$16)*$D$14</f>
        <v>0</v>
      </c>
      <c r="V16" s="408"/>
      <c r="W16" s="413"/>
      <c r="X16" s="410"/>
      <c r="Y16" s="578"/>
      <c r="Z16" s="411"/>
      <c r="AA16" s="406"/>
      <c r="AB16" s="412"/>
      <c r="AC16" s="579"/>
      <c r="AD16" s="414">
        <f t="shared" si="2"/>
        <v>0</v>
      </c>
      <c r="AE16" s="415">
        <v>0</v>
      </c>
      <c r="AF16" s="415">
        <f t="shared" si="2"/>
        <v>0</v>
      </c>
      <c r="AG16" s="416"/>
      <c r="AH16" s="417">
        <f t="shared" si="3"/>
        <v>0</v>
      </c>
    </row>
    <row r="17" spans="1:34" ht="20.25" customHeight="1" thickBot="1">
      <c r="A17" s="418"/>
      <c r="B17" s="418"/>
      <c r="C17" s="419" t="s">
        <v>233</v>
      </c>
      <c r="D17" s="420"/>
      <c r="E17" s="3" t="s">
        <v>290</v>
      </c>
      <c r="F17" s="422">
        <v>0</v>
      </c>
      <c r="G17" s="423">
        <v>0</v>
      </c>
      <c r="H17" s="422">
        <v>0</v>
      </c>
      <c r="I17" s="422"/>
      <c r="J17" s="248">
        <f t="shared" si="4"/>
        <v>0</v>
      </c>
      <c r="K17" s="178">
        <f t="shared" si="1"/>
        <v>0</v>
      </c>
      <c r="L17" s="249">
        <f t="shared" si="0"/>
        <v>0</v>
      </c>
      <c r="M17" s="398">
        <f>($F$17+$H$17+$I$17)*$D$18</f>
        <v>0</v>
      </c>
      <c r="N17" s="202">
        <f>ROUND(J17+(J17*(RATES!$H$48)),0)</f>
        <v>0</v>
      </c>
      <c r="O17" s="379">
        <f t="shared" ref="O17:O29" si="5">ROUND((K17*1.03),0)</f>
        <v>0</v>
      </c>
      <c r="P17" s="203">
        <f>ROUND(L17+(L17*(RATES!$H$48)),0)</f>
        <v>0</v>
      </c>
      <c r="Q17" s="399">
        <f>($F$17+$H$17+$I$17)*$D$18</f>
        <v>0</v>
      </c>
      <c r="R17" s="291">
        <f>ROUND(N17+(N17*(RATES!$H$48)),0)</f>
        <v>0</v>
      </c>
      <c r="S17" s="178">
        <f t="shared" ref="S17:S29" si="6">ROUND((O17*1.03),0)</f>
        <v>0</v>
      </c>
      <c r="T17" s="292">
        <f>ROUND(P17+(P17*(RATES!$H$48)),0)</f>
        <v>0</v>
      </c>
      <c r="U17" s="536">
        <f>($F$17+$H$17+$I$17)*$D$18</f>
        <v>0</v>
      </c>
      <c r="V17" s="202"/>
      <c r="W17" s="220"/>
      <c r="X17" s="203"/>
      <c r="Y17" s="578"/>
      <c r="Z17" s="291"/>
      <c r="AA17" s="178"/>
      <c r="AB17" s="292"/>
      <c r="AC17" s="579"/>
      <c r="AD17" s="185">
        <f t="shared" si="2"/>
        <v>0</v>
      </c>
      <c r="AE17" s="210">
        <f t="shared" si="2"/>
        <v>0</v>
      </c>
      <c r="AF17" s="210">
        <f t="shared" si="2"/>
        <v>0</v>
      </c>
      <c r="AG17" s="179"/>
      <c r="AH17" s="187">
        <f t="shared" si="3"/>
        <v>0</v>
      </c>
    </row>
    <row r="18" spans="1:34" ht="20.25" customHeight="1" thickBot="1">
      <c r="A18" s="922" t="s">
        <v>289</v>
      </c>
      <c r="B18" s="922"/>
      <c r="C18" s="921"/>
      <c r="D18" s="395"/>
      <c r="E18" s="3" t="s">
        <v>291</v>
      </c>
      <c r="F18" s="167">
        <v>0</v>
      </c>
      <c r="G18" s="88">
        <v>0</v>
      </c>
      <c r="H18" s="167">
        <v>0</v>
      </c>
      <c r="I18" s="167"/>
      <c r="J18" s="248">
        <f t="shared" si="4"/>
        <v>0</v>
      </c>
      <c r="K18" s="178">
        <f t="shared" si="1"/>
        <v>0</v>
      </c>
      <c r="L18" s="249">
        <f t="shared" si="0"/>
        <v>0</v>
      </c>
      <c r="M18" s="398">
        <f>($F$18+$H$18+$I$18)*$D$18</f>
        <v>0</v>
      </c>
      <c r="N18" s="202">
        <f>ROUND(J18+(J18*(RATES!$H$48)),0)</f>
        <v>0</v>
      </c>
      <c r="O18" s="379">
        <f t="shared" si="5"/>
        <v>0</v>
      </c>
      <c r="P18" s="203">
        <f>ROUND(L18+(L18*(RATES!$H$48)),0)</f>
        <v>0</v>
      </c>
      <c r="Q18" s="399">
        <f>($F$18+$H$18+$I$18)*$D$18</f>
        <v>0</v>
      </c>
      <c r="R18" s="291">
        <f>ROUND(N18+(N18*(RATES!$H$48)),0)</f>
        <v>0</v>
      </c>
      <c r="S18" s="178">
        <f t="shared" si="6"/>
        <v>0</v>
      </c>
      <c r="T18" s="292">
        <f>ROUND(P18+(P18*(RATES!$H$48)),0)</f>
        <v>0</v>
      </c>
      <c r="U18" s="536">
        <f>($F$18+$H$18+$I$18)*$D$18</f>
        <v>0</v>
      </c>
      <c r="V18" s="202"/>
      <c r="W18" s="220"/>
      <c r="X18" s="203"/>
      <c r="Y18" s="578"/>
      <c r="Z18" s="291"/>
      <c r="AA18" s="178"/>
      <c r="AB18" s="292"/>
      <c r="AC18" s="579"/>
      <c r="AD18" s="185">
        <f t="shared" si="2"/>
        <v>0</v>
      </c>
      <c r="AE18" s="210">
        <f t="shared" si="2"/>
        <v>0</v>
      </c>
      <c r="AF18" s="210">
        <f t="shared" si="2"/>
        <v>0</v>
      </c>
      <c r="AG18" s="179"/>
      <c r="AH18" s="187">
        <f t="shared" si="3"/>
        <v>0</v>
      </c>
    </row>
    <row r="19" spans="1:34" ht="20.25" customHeight="1" thickBot="1">
      <c r="A19" s="647"/>
      <c r="B19" s="647"/>
      <c r="C19" s="647"/>
      <c r="D19" s="634"/>
      <c r="E19" s="635" t="s">
        <v>179</v>
      </c>
      <c r="F19" s="648">
        <v>0</v>
      </c>
      <c r="G19" s="649">
        <v>0</v>
      </c>
      <c r="H19" s="648">
        <v>0</v>
      </c>
      <c r="I19" s="648"/>
      <c r="J19" s="651">
        <f t="shared" si="4"/>
        <v>0</v>
      </c>
      <c r="K19" s="652">
        <f t="shared" si="1"/>
        <v>0</v>
      </c>
      <c r="L19" s="267">
        <f t="shared" si="0"/>
        <v>0</v>
      </c>
      <c r="M19" s="660">
        <f>($F$19+$H$19+$I$19)*$D$18</f>
        <v>0</v>
      </c>
      <c r="N19" s="653">
        <f>ROUND(J19+(J19*(RATES!$H$48)),0)</f>
        <v>0</v>
      </c>
      <c r="O19" s="654">
        <f t="shared" si="5"/>
        <v>0</v>
      </c>
      <c r="P19" s="655">
        <f>ROUND(L19+(L19*(RATES!$H$48)),0)</f>
        <v>0</v>
      </c>
      <c r="Q19" s="661">
        <f>($F$19+$H$19+$I$19)*$D$18</f>
        <v>0</v>
      </c>
      <c r="R19" s="656">
        <f>ROUND(N19+(N19*(RATES!$H$48)),0)</f>
        <v>0</v>
      </c>
      <c r="S19" s="652">
        <f t="shared" si="6"/>
        <v>0</v>
      </c>
      <c r="T19" s="657">
        <f>ROUND(P19+(P19*(RATES!$H$48)),0)</f>
        <v>0</v>
      </c>
      <c r="U19" s="662">
        <f>($F$19+$H$19+$I$19)*$D$18</f>
        <v>0</v>
      </c>
      <c r="V19" s="653"/>
      <c r="W19" s="641"/>
      <c r="X19" s="655"/>
      <c r="Y19" s="663"/>
      <c r="Z19" s="656"/>
      <c r="AA19" s="652"/>
      <c r="AB19" s="657"/>
      <c r="AC19" s="664"/>
      <c r="AD19" s="196">
        <f t="shared" si="2"/>
        <v>0</v>
      </c>
      <c r="AE19" s="658">
        <f t="shared" si="2"/>
        <v>0</v>
      </c>
      <c r="AF19" s="658">
        <f t="shared" si="2"/>
        <v>0</v>
      </c>
      <c r="AG19" s="659"/>
      <c r="AH19" s="198">
        <f t="shared" si="3"/>
        <v>0</v>
      </c>
    </row>
    <row r="20" spans="1:34" ht="20.25" hidden="1" customHeight="1">
      <c r="A20" s="400"/>
      <c r="B20" s="400"/>
      <c r="C20" s="400"/>
      <c r="D20" s="401"/>
      <c r="E20" s="402" t="s">
        <v>223</v>
      </c>
      <c r="F20" s="403">
        <v>0</v>
      </c>
      <c r="G20" s="404">
        <v>0</v>
      </c>
      <c r="H20" s="403">
        <v>0</v>
      </c>
      <c r="I20" s="403"/>
      <c r="J20" s="405">
        <f t="shared" si="4"/>
        <v>0</v>
      </c>
      <c r="K20" s="406">
        <f t="shared" si="1"/>
        <v>0</v>
      </c>
      <c r="L20" s="407">
        <f t="shared" si="0"/>
        <v>0</v>
      </c>
      <c r="M20" s="398">
        <f>($F$20+$H$20+$I$20)*$D$18</f>
        <v>0</v>
      </c>
      <c r="N20" s="408">
        <f>ROUND(J20+(J20*(RATES!$H$48)),0)</f>
        <v>0</v>
      </c>
      <c r="O20" s="409">
        <f t="shared" si="5"/>
        <v>0</v>
      </c>
      <c r="P20" s="410">
        <f>ROUND(L20+(L20*(RATES!$H$48)),0)</f>
        <v>0</v>
      </c>
      <c r="Q20" s="399">
        <f>($F$20+$H$20+$I$20)*$D$18</f>
        <v>0</v>
      </c>
      <c r="R20" s="411">
        <f>ROUND(N20+(N20*(RATES!$H$48)),0)</f>
        <v>0</v>
      </c>
      <c r="S20" s="406">
        <f t="shared" si="6"/>
        <v>0</v>
      </c>
      <c r="T20" s="412">
        <f>ROUND(P20+(P20*(RATES!$H$48)),0)</f>
        <v>0</v>
      </c>
      <c r="U20" s="536">
        <f>($F$20+$H$20+$I$20)*$D$18</f>
        <v>0</v>
      </c>
      <c r="V20" s="408"/>
      <c r="W20" s="413"/>
      <c r="X20" s="410"/>
      <c r="Y20" s="578"/>
      <c r="Z20" s="411"/>
      <c r="AA20" s="406"/>
      <c r="AB20" s="412"/>
      <c r="AC20" s="579"/>
      <c r="AD20" s="414">
        <f t="shared" si="2"/>
        <v>0</v>
      </c>
      <c r="AE20" s="415">
        <v>0</v>
      </c>
      <c r="AF20" s="415">
        <f t="shared" si="2"/>
        <v>0</v>
      </c>
      <c r="AG20" s="416"/>
      <c r="AH20" s="417">
        <f>SUM(AD20:AF20)</f>
        <v>0</v>
      </c>
    </row>
    <row r="21" spans="1:34" ht="20.25" customHeight="1" thickBot="1">
      <c r="A21" s="418"/>
      <c r="B21" s="418"/>
      <c r="C21" s="418" t="s">
        <v>31</v>
      </c>
      <c r="D21" s="420"/>
      <c r="E21" s="3" t="s">
        <v>290</v>
      </c>
      <c r="F21" s="422">
        <v>0</v>
      </c>
      <c r="G21" s="423">
        <v>0</v>
      </c>
      <c r="H21" s="422">
        <v>0</v>
      </c>
      <c r="I21" s="422"/>
      <c r="J21" s="248">
        <f t="shared" si="4"/>
        <v>0</v>
      </c>
      <c r="K21" s="178">
        <f t="shared" si="1"/>
        <v>0</v>
      </c>
      <c r="L21" s="249">
        <f t="shared" si="0"/>
        <v>0</v>
      </c>
      <c r="M21" s="666">
        <f>($F$21+$H$21+$I$21)*$D$22</f>
        <v>0</v>
      </c>
      <c r="N21" s="202">
        <f>ROUND(J21+(J21*(RATES!$H$48)),0)</f>
        <v>0</v>
      </c>
      <c r="O21" s="379">
        <f t="shared" si="5"/>
        <v>0</v>
      </c>
      <c r="P21" s="203">
        <f>ROUND(L21+(L21*(RATES!$H$48)),0)</f>
        <v>0</v>
      </c>
      <c r="Q21" s="667">
        <f>($F$21+$H$21+$I$21)*$D$22</f>
        <v>0</v>
      </c>
      <c r="R21" s="291">
        <f>ROUND(N21+(N21*(RATES!$H$48)),0)</f>
        <v>0</v>
      </c>
      <c r="S21" s="178">
        <f t="shared" si="6"/>
        <v>0</v>
      </c>
      <c r="T21" s="292">
        <f>ROUND(P21+(P21*(RATES!$H$48)),0)</f>
        <v>0</v>
      </c>
      <c r="U21" s="668">
        <f>($F$21+$H$21+$I$21)*$D$22</f>
        <v>0</v>
      </c>
      <c r="V21" s="202"/>
      <c r="W21" s="220"/>
      <c r="X21" s="203"/>
      <c r="Y21" s="669"/>
      <c r="Z21" s="291"/>
      <c r="AA21" s="178"/>
      <c r="AB21" s="292"/>
      <c r="AC21" s="670"/>
      <c r="AD21" s="185">
        <f t="shared" si="2"/>
        <v>0</v>
      </c>
      <c r="AE21" s="210">
        <f t="shared" si="2"/>
        <v>0</v>
      </c>
      <c r="AF21" s="210">
        <f t="shared" si="2"/>
        <v>0</v>
      </c>
      <c r="AG21" s="179"/>
      <c r="AH21" s="187">
        <f t="shared" si="3"/>
        <v>0</v>
      </c>
    </row>
    <row r="22" spans="1:34" ht="20.25" customHeight="1" thickBot="1">
      <c r="A22" s="922" t="s">
        <v>289</v>
      </c>
      <c r="B22" s="922"/>
      <c r="C22" s="921"/>
      <c r="D22" s="395"/>
      <c r="E22" s="3" t="s">
        <v>291</v>
      </c>
      <c r="F22" s="167">
        <v>0</v>
      </c>
      <c r="G22" s="88">
        <v>0</v>
      </c>
      <c r="H22" s="167">
        <v>0</v>
      </c>
      <c r="I22" s="167"/>
      <c r="J22" s="248">
        <f t="shared" si="4"/>
        <v>0</v>
      </c>
      <c r="K22" s="178">
        <f t="shared" si="1"/>
        <v>0</v>
      </c>
      <c r="L22" s="249">
        <f t="shared" si="0"/>
        <v>0</v>
      </c>
      <c r="M22" s="666">
        <f>($F$22+$H$22+$I$22)*$D$22</f>
        <v>0</v>
      </c>
      <c r="N22" s="202">
        <f>ROUND(J22+(J22*(RATES!$H$48)),0)</f>
        <v>0</v>
      </c>
      <c r="O22" s="379">
        <f t="shared" si="5"/>
        <v>0</v>
      </c>
      <c r="P22" s="203">
        <f>ROUND(L22+(L22*(RATES!$H$48)),0)</f>
        <v>0</v>
      </c>
      <c r="Q22" s="667">
        <f>($F$22+$H$22+$I$22)*$D$22</f>
        <v>0</v>
      </c>
      <c r="R22" s="291">
        <f>ROUND(N22+(N22*(RATES!$H$48)),0)</f>
        <v>0</v>
      </c>
      <c r="S22" s="178">
        <f t="shared" si="6"/>
        <v>0</v>
      </c>
      <c r="T22" s="292">
        <f>ROUND(P22+(P22*(RATES!$H$48)),0)</f>
        <v>0</v>
      </c>
      <c r="U22" s="668">
        <f>($F$22+$H$22+$I$22)*$D$22</f>
        <v>0</v>
      </c>
      <c r="V22" s="202"/>
      <c r="W22" s="220"/>
      <c r="X22" s="203"/>
      <c r="Y22" s="669"/>
      <c r="Z22" s="291"/>
      <c r="AA22" s="178"/>
      <c r="AB22" s="292"/>
      <c r="AC22" s="670"/>
      <c r="AD22" s="185">
        <f t="shared" si="2"/>
        <v>0</v>
      </c>
      <c r="AE22" s="210">
        <f t="shared" si="2"/>
        <v>0</v>
      </c>
      <c r="AF22" s="210">
        <f t="shared" si="2"/>
        <v>0</v>
      </c>
      <c r="AG22" s="179"/>
      <c r="AH22" s="187">
        <f t="shared" si="3"/>
        <v>0</v>
      </c>
    </row>
    <row r="23" spans="1:34" ht="20.25" customHeight="1" thickBot="1">
      <c r="A23" s="647"/>
      <c r="B23" s="647"/>
      <c r="C23" s="647"/>
      <c r="D23" s="634"/>
      <c r="E23" s="635" t="s">
        <v>179</v>
      </c>
      <c r="F23" s="648">
        <v>0</v>
      </c>
      <c r="G23" s="649">
        <v>0</v>
      </c>
      <c r="H23" s="648">
        <v>0</v>
      </c>
      <c r="I23" s="648"/>
      <c r="J23" s="651">
        <f t="shared" si="4"/>
        <v>0</v>
      </c>
      <c r="K23" s="652">
        <f t="shared" si="1"/>
        <v>0</v>
      </c>
      <c r="L23" s="267">
        <f t="shared" si="0"/>
        <v>0</v>
      </c>
      <c r="M23" s="660">
        <f>($F$23+$H$23+$I$23)*$D$22</f>
        <v>0</v>
      </c>
      <c r="N23" s="653">
        <f>ROUND(J23+(J23*(RATES!$H$48)),0)</f>
        <v>0</v>
      </c>
      <c r="O23" s="654">
        <f t="shared" si="5"/>
        <v>0</v>
      </c>
      <c r="P23" s="655">
        <f>ROUND(L23+(L23*(RATES!$H$48)),0)</f>
        <v>0</v>
      </c>
      <c r="Q23" s="661">
        <f>($F$23+$H$23+$I$23)*$D$22</f>
        <v>0</v>
      </c>
      <c r="R23" s="656">
        <f>ROUND(N23+(N23*(RATES!$H$48)),0)</f>
        <v>0</v>
      </c>
      <c r="S23" s="652">
        <f t="shared" si="6"/>
        <v>0</v>
      </c>
      <c r="T23" s="657">
        <f>ROUND(P23+(P23*(RATES!$H$48)),0)</f>
        <v>0</v>
      </c>
      <c r="U23" s="662">
        <f>($F$23+$H$23+$I$23)*$D$22</f>
        <v>0</v>
      </c>
      <c r="V23" s="653"/>
      <c r="W23" s="641"/>
      <c r="X23" s="655"/>
      <c r="Y23" s="663"/>
      <c r="Z23" s="656"/>
      <c r="AA23" s="652"/>
      <c r="AB23" s="657"/>
      <c r="AC23" s="664"/>
      <c r="AD23" s="196">
        <f t="shared" si="2"/>
        <v>0</v>
      </c>
      <c r="AE23" s="658">
        <f t="shared" si="2"/>
        <v>0</v>
      </c>
      <c r="AF23" s="658">
        <f t="shared" si="2"/>
        <v>0</v>
      </c>
      <c r="AG23" s="659"/>
      <c r="AH23" s="198">
        <f t="shared" si="3"/>
        <v>0</v>
      </c>
    </row>
    <row r="24" spans="1:34" ht="20.25" customHeight="1" thickBot="1">
      <c r="A24" s="18"/>
      <c r="B24" s="18"/>
      <c r="C24" s="18" t="s">
        <v>81</v>
      </c>
      <c r="D24" s="98"/>
      <c r="E24" s="3" t="s">
        <v>290</v>
      </c>
      <c r="F24" s="167">
        <v>0</v>
      </c>
      <c r="G24" s="88">
        <v>0</v>
      </c>
      <c r="H24" s="167">
        <v>0</v>
      </c>
      <c r="I24" s="167"/>
      <c r="J24" s="248">
        <f t="shared" si="4"/>
        <v>0</v>
      </c>
      <c r="K24" s="178">
        <f t="shared" si="1"/>
        <v>0</v>
      </c>
      <c r="L24" s="249">
        <f t="shared" si="0"/>
        <v>0</v>
      </c>
      <c r="M24" s="666">
        <f>($F$24+$H$24+$I$24)*$D$25</f>
        <v>0</v>
      </c>
      <c r="N24" s="202">
        <f>ROUND(J24+(J24*(RATES!$H$48)),0)</f>
        <v>0</v>
      </c>
      <c r="O24" s="379">
        <f t="shared" si="5"/>
        <v>0</v>
      </c>
      <c r="P24" s="203">
        <f>ROUND(L24+(L24*(RATES!$H$48)),0)</f>
        <v>0</v>
      </c>
      <c r="Q24" s="667">
        <f>($F$24+$H$24+$I$24)*$D$25</f>
        <v>0</v>
      </c>
      <c r="R24" s="291">
        <f>ROUND(N24+(N24*(RATES!$H$48)),0)</f>
        <v>0</v>
      </c>
      <c r="S24" s="178">
        <f t="shared" si="6"/>
        <v>0</v>
      </c>
      <c r="T24" s="292">
        <f>ROUND(P24+(P24*(RATES!$H$48)),0)</f>
        <v>0</v>
      </c>
      <c r="U24" s="668">
        <f>($F$24+$H$24+$I$24)*$D$25</f>
        <v>0</v>
      </c>
      <c r="V24" s="202"/>
      <c r="W24" s="220"/>
      <c r="X24" s="203"/>
      <c r="Y24" s="669"/>
      <c r="Z24" s="291"/>
      <c r="AA24" s="178"/>
      <c r="AB24" s="292"/>
      <c r="AC24" s="670"/>
      <c r="AD24" s="185">
        <f t="shared" si="2"/>
        <v>0</v>
      </c>
      <c r="AE24" s="210">
        <f t="shared" si="2"/>
        <v>0</v>
      </c>
      <c r="AF24" s="210">
        <f t="shared" si="2"/>
        <v>0</v>
      </c>
      <c r="AG24" s="179"/>
      <c r="AH24" s="187">
        <f t="shared" si="3"/>
        <v>0</v>
      </c>
    </row>
    <row r="25" spans="1:34" ht="20.25" customHeight="1" thickBot="1">
      <c r="A25" s="922" t="s">
        <v>289</v>
      </c>
      <c r="B25" s="922"/>
      <c r="C25" s="921"/>
      <c r="D25" s="395"/>
      <c r="E25" s="3" t="s">
        <v>291</v>
      </c>
      <c r="F25" s="167">
        <v>0</v>
      </c>
      <c r="G25" s="88">
        <v>0</v>
      </c>
      <c r="H25" s="167">
        <v>0</v>
      </c>
      <c r="I25" s="167"/>
      <c r="J25" s="248">
        <f t="shared" si="4"/>
        <v>0</v>
      </c>
      <c r="K25" s="178">
        <f t="shared" si="1"/>
        <v>0</v>
      </c>
      <c r="L25" s="249">
        <f t="shared" si="0"/>
        <v>0</v>
      </c>
      <c r="M25" s="666">
        <f>($F$25+$H$25+$I$25)*$D$25</f>
        <v>0</v>
      </c>
      <c r="N25" s="202">
        <f>ROUND(J25+(J25*(RATES!$H$48)),0)</f>
        <v>0</v>
      </c>
      <c r="O25" s="379">
        <f t="shared" si="5"/>
        <v>0</v>
      </c>
      <c r="P25" s="203">
        <f>ROUND(L25+(L25*(RATES!$H$48)),0)</f>
        <v>0</v>
      </c>
      <c r="Q25" s="667">
        <f>($F$25+$H$25+$I$25)*$D$25</f>
        <v>0</v>
      </c>
      <c r="R25" s="291">
        <f>ROUND(N25+(N25*(RATES!$H$48)),0)</f>
        <v>0</v>
      </c>
      <c r="S25" s="178">
        <f t="shared" si="6"/>
        <v>0</v>
      </c>
      <c r="T25" s="292">
        <f>ROUND(P25+(P25*(RATES!$H$48)),0)</f>
        <v>0</v>
      </c>
      <c r="U25" s="668">
        <f>($F$25+$H$25+$I$25)*$D$25</f>
        <v>0</v>
      </c>
      <c r="V25" s="202"/>
      <c r="W25" s="220"/>
      <c r="X25" s="203"/>
      <c r="Y25" s="669"/>
      <c r="Z25" s="291"/>
      <c r="AA25" s="178"/>
      <c r="AB25" s="292"/>
      <c r="AC25" s="670"/>
      <c r="AD25" s="185">
        <f t="shared" si="2"/>
        <v>0</v>
      </c>
      <c r="AE25" s="210">
        <f t="shared" si="2"/>
        <v>0</v>
      </c>
      <c r="AF25" s="210">
        <f t="shared" si="2"/>
        <v>0</v>
      </c>
      <c r="AG25" s="179"/>
      <c r="AH25" s="187">
        <f t="shared" si="3"/>
        <v>0</v>
      </c>
    </row>
    <row r="26" spans="1:34" ht="20.25" customHeight="1" thickBot="1">
      <c r="A26" s="647"/>
      <c r="B26" s="647"/>
      <c r="C26" s="647"/>
      <c r="D26" s="634"/>
      <c r="E26" s="635" t="s">
        <v>179</v>
      </c>
      <c r="F26" s="648">
        <v>0</v>
      </c>
      <c r="G26" s="649">
        <v>0</v>
      </c>
      <c r="H26" s="648">
        <v>0</v>
      </c>
      <c r="I26" s="648"/>
      <c r="J26" s="651">
        <f t="shared" si="4"/>
        <v>0</v>
      </c>
      <c r="K26" s="652">
        <f t="shared" si="1"/>
        <v>0</v>
      </c>
      <c r="L26" s="267">
        <f t="shared" si="0"/>
        <v>0</v>
      </c>
      <c r="M26" s="660">
        <f>($F$26+$H$26+$I$26)*$D$25</f>
        <v>0</v>
      </c>
      <c r="N26" s="653">
        <f>ROUND(J26+(J26*(RATES!$H$48)),0)</f>
        <v>0</v>
      </c>
      <c r="O26" s="654">
        <f t="shared" si="5"/>
        <v>0</v>
      </c>
      <c r="P26" s="655">
        <f>ROUND(L26+(L26*(RATES!$H$48)),0)</f>
        <v>0</v>
      </c>
      <c r="Q26" s="661">
        <f>($F$26+$H$26+$I$26)*$D$25</f>
        <v>0</v>
      </c>
      <c r="R26" s="656">
        <f>ROUND(N26+(N26*(RATES!$H$48)),0)</f>
        <v>0</v>
      </c>
      <c r="S26" s="652">
        <f t="shared" si="6"/>
        <v>0</v>
      </c>
      <c r="T26" s="657">
        <f>ROUND(P26+(P26*(RATES!$H$48)),0)</f>
        <v>0</v>
      </c>
      <c r="U26" s="662">
        <f>($F$26+$H$26+$I$26)*$D$25</f>
        <v>0</v>
      </c>
      <c r="V26" s="653"/>
      <c r="W26" s="641"/>
      <c r="X26" s="655"/>
      <c r="Y26" s="663"/>
      <c r="Z26" s="656"/>
      <c r="AA26" s="652"/>
      <c r="AB26" s="657"/>
      <c r="AC26" s="664"/>
      <c r="AD26" s="196">
        <f t="shared" si="2"/>
        <v>0</v>
      </c>
      <c r="AE26" s="658">
        <f t="shared" si="2"/>
        <v>0</v>
      </c>
      <c r="AF26" s="658">
        <f t="shared" si="2"/>
        <v>0</v>
      </c>
      <c r="AG26" s="659"/>
      <c r="AH26" s="198">
        <f t="shared" si="3"/>
        <v>0</v>
      </c>
    </row>
    <row r="27" spans="1:34" ht="20.25" customHeight="1" thickBot="1">
      <c r="A27" s="696"/>
      <c r="B27" s="696"/>
      <c r="C27" s="696" t="s">
        <v>82</v>
      </c>
      <c r="D27" s="697"/>
      <c r="E27" s="698" t="s">
        <v>290</v>
      </c>
      <c r="F27" s="699">
        <v>0</v>
      </c>
      <c r="G27" s="700">
        <v>0</v>
      </c>
      <c r="H27" s="699">
        <v>0</v>
      </c>
      <c r="I27" s="699"/>
      <c r="J27" s="248">
        <f t="shared" si="4"/>
        <v>0</v>
      </c>
      <c r="K27" s="178">
        <f t="shared" si="1"/>
        <v>0</v>
      </c>
      <c r="L27" s="249">
        <f t="shared" si="0"/>
        <v>0</v>
      </c>
      <c r="M27" s="398">
        <f>($F$27+$H$27+$I$27)*$D$28</f>
        <v>0</v>
      </c>
      <c r="N27" s="202">
        <f>ROUND(J27+(J27*(RATES!$H$48)),0)</f>
        <v>0</v>
      </c>
      <c r="O27" s="379">
        <f t="shared" si="5"/>
        <v>0</v>
      </c>
      <c r="P27" s="203">
        <f>ROUND(L27+(L27*(RATES!$H$48)),0)</f>
        <v>0</v>
      </c>
      <c r="Q27" s="399">
        <f>($F$27+$H$27+$I$27)*$D$28</f>
        <v>0</v>
      </c>
      <c r="R27" s="291">
        <f>ROUND(N27+(N27*(RATES!$H$48)),0)</f>
        <v>0</v>
      </c>
      <c r="S27" s="178">
        <f t="shared" si="6"/>
        <v>0</v>
      </c>
      <c r="T27" s="292">
        <f>ROUND(P27+(P27*(RATES!$H$48)),0)</f>
        <v>0</v>
      </c>
      <c r="U27" s="536">
        <f>($F$27+$H$27+$I$27)*$D$28</f>
        <v>0</v>
      </c>
      <c r="V27" s="202"/>
      <c r="W27" s="220"/>
      <c r="X27" s="203"/>
      <c r="Y27" s="578"/>
      <c r="Z27" s="291"/>
      <c r="AA27" s="178"/>
      <c r="AB27" s="292"/>
      <c r="AC27" s="579"/>
      <c r="AD27" s="185">
        <f t="shared" si="2"/>
        <v>0</v>
      </c>
      <c r="AE27" s="210">
        <f t="shared" si="2"/>
        <v>0</v>
      </c>
      <c r="AF27" s="210">
        <f t="shared" si="2"/>
        <v>0</v>
      </c>
      <c r="AG27" s="179"/>
      <c r="AH27" s="187">
        <f t="shared" si="3"/>
        <v>0</v>
      </c>
    </row>
    <row r="28" spans="1:34" ht="20.25" customHeight="1" thickBot="1">
      <c r="A28" s="920" t="s">
        <v>289</v>
      </c>
      <c r="B28" s="920"/>
      <c r="C28" s="921"/>
      <c r="D28" s="395"/>
      <c r="E28" s="665" t="s">
        <v>291</v>
      </c>
      <c r="F28" s="422">
        <v>0</v>
      </c>
      <c r="G28" s="423">
        <v>0</v>
      </c>
      <c r="H28" s="422">
        <v>0</v>
      </c>
      <c r="I28" s="422"/>
      <c r="J28" s="248">
        <f t="shared" si="4"/>
        <v>0</v>
      </c>
      <c r="K28" s="178">
        <f t="shared" si="1"/>
        <v>0</v>
      </c>
      <c r="L28" s="249">
        <f t="shared" si="0"/>
        <v>0</v>
      </c>
      <c r="M28" s="398">
        <f>($F$28+$H$28+$I$28)*$D$28</f>
        <v>0</v>
      </c>
      <c r="N28" s="202">
        <f>ROUND(J28+(J28*(RATES!$H$48)),0)</f>
        <v>0</v>
      </c>
      <c r="O28" s="379">
        <f t="shared" si="5"/>
        <v>0</v>
      </c>
      <c r="P28" s="203">
        <f>ROUND(L28+(L28*(RATES!$H$48)),0)</f>
        <v>0</v>
      </c>
      <c r="Q28" s="399">
        <f>($F$28+$H$28+$I$28)*$D$28</f>
        <v>0</v>
      </c>
      <c r="R28" s="291">
        <f>ROUND(N28+(N28*(RATES!$H$48)),0)</f>
        <v>0</v>
      </c>
      <c r="S28" s="178">
        <f t="shared" si="6"/>
        <v>0</v>
      </c>
      <c r="T28" s="292">
        <f>ROUND(P28+(P28*(RATES!$H$48)),0)</f>
        <v>0</v>
      </c>
      <c r="U28" s="536">
        <f>($F$28+$H$28+$I$28)*$D$28</f>
        <v>0</v>
      </c>
      <c r="V28" s="202"/>
      <c r="W28" s="220"/>
      <c r="X28" s="203"/>
      <c r="Y28" s="578"/>
      <c r="Z28" s="291"/>
      <c r="AA28" s="178"/>
      <c r="AB28" s="292"/>
      <c r="AC28" s="579"/>
      <c r="AD28" s="185">
        <f t="shared" si="2"/>
        <v>0</v>
      </c>
      <c r="AE28" s="210">
        <f t="shared" si="2"/>
        <v>0</v>
      </c>
      <c r="AF28" s="210">
        <f t="shared" si="2"/>
        <v>0</v>
      </c>
      <c r="AG28" s="179"/>
      <c r="AH28" s="187">
        <f t="shared" si="3"/>
        <v>0</v>
      </c>
    </row>
    <row r="29" spans="1:34" ht="20.25" customHeight="1" thickBot="1">
      <c r="A29" s="647"/>
      <c r="B29" s="647"/>
      <c r="C29" s="647"/>
      <c r="D29" s="634"/>
      <c r="E29" s="635" t="s">
        <v>179</v>
      </c>
      <c r="F29" s="648">
        <v>0</v>
      </c>
      <c r="G29" s="649">
        <v>0</v>
      </c>
      <c r="H29" s="648">
        <v>0</v>
      </c>
      <c r="I29" s="648"/>
      <c r="J29" s="651">
        <f t="shared" si="4"/>
        <v>0</v>
      </c>
      <c r="K29" s="652">
        <f t="shared" si="1"/>
        <v>0</v>
      </c>
      <c r="L29" s="267">
        <f t="shared" si="0"/>
        <v>0</v>
      </c>
      <c r="M29" s="660">
        <f>($F$29+$H$29+$I$29)*$D$28</f>
        <v>0</v>
      </c>
      <c r="N29" s="653">
        <f>ROUND(J29+(J29*(RATES!$H$48)),0)</f>
        <v>0</v>
      </c>
      <c r="O29" s="654">
        <f t="shared" si="5"/>
        <v>0</v>
      </c>
      <c r="P29" s="655">
        <f>ROUND(L29+(L29*(RATES!$H$48)),0)</f>
        <v>0</v>
      </c>
      <c r="Q29" s="661">
        <f>($F$29+$H$29+$I$29)*$D$28</f>
        <v>0</v>
      </c>
      <c r="R29" s="656">
        <f>ROUND(N29+(N29*(RATES!$H$48)),0)</f>
        <v>0</v>
      </c>
      <c r="S29" s="652">
        <f t="shared" si="6"/>
        <v>0</v>
      </c>
      <c r="T29" s="657">
        <f>ROUND(P29+(P29*(RATES!$H$48)),0)</f>
        <v>0</v>
      </c>
      <c r="U29" s="662">
        <f>($F$29+$H$29+$I$29)*$D$28</f>
        <v>0</v>
      </c>
      <c r="V29" s="653"/>
      <c r="W29" s="641"/>
      <c r="X29" s="655"/>
      <c r="Y29" s="663"/>
      <c r="Z29" s="656"/>
      <c r="AA29" s="652"/>
      <c r="AB29" s="657"/>
      <c r="AC29" s="664"/>
      <c r="AD29" s="196">
        <f t="shared" si="2"/>
        <v>0</v>
      </c>
      <c r="AE29" s="658">
        <f t="shared" si="2"/>
        <v>0</v>
      </c>
      <c r="AF29" s="658">
        <f t="shared" si="2"/>
        <v>0</v>
      </c>
      <c r="AG29" s="659"/>
      <c r="AH29" s="198">
        <f t="shared" si="3"/>
        <v>0</v>
      </c>
    </row>
    <row r="30" spans="1:34" s="31" customFormat="1" ht="20.25" customHeight="1">
      <c r="A30" s="29"/>
      <c r="B30" s="29"/>
      <c r="C30" s="29"/>
      <c r="D30" s="154"/>
      <c r="E30" s="371"/>
      <c r="F30" s="373" t="s">
        <v>8</v>
      </c>
      <c r="G30" s="373"/>
      <c r="H30" s="154"/>
      <c r="I30" s="154"/>
      <c r="J30" s="256">
        <f>SUM(J13:J29)</f>
        <v>0</v>
      </c>
      <c r="K30" s="257">
        <f>SUM(K13:K29)</f>
        <v>0</v>
      </c>
      <c r="L30" s="258">
        <f>SUM(L13:L29)</f>
        <v>0</v>
      </c>
      <c r="M30" s="509"/>
      <c r="N30" s="365">
        <f>SUM(N13:N29)</f>
        <v>0</v>
      </c>
      <c r="O30" s="366">
        <f>SUM(O13:O29)</f>
        <v>0</v>
      </c>
      <c r="P30" s="367">
        <f>SUM(P13:P29)</f>
        <v>0</v>
      </c>
      <c r="Q30" s="474"/>
      <c r="R30" s="368">
        <f>SUM(R13:R29)</f>
        <v>0</v>
      </c>
      <c r="S30" s="369">
        <f>SUM(S13:S29)</f>
        <v>0</v>
      </c>
      <c r="T30" s="370">
        <f>SUM(T13:T29)</f>
        <v>0</v>
      </c>
      <c r="U30" s="523"/>
      <c r="V30" s="365"/>
      <c r="W30" s="366"/>
      <c r="X30" s="367"/>
      <c r="Y30" s="540"/>
      <c r="Z30" s="368"/>
      <c r="AA30" s="369"/>
      <c r="AB30" s="370"/>
      <c r="AC30" s="558"/>
      <c r="AD30" s="349">
        <f>SUM(J30 + N30+R30+ V30+Z30)</f>
        <v>0</v>
      </c>
      <c r="AE30" s="350">
        <f t="shared" si="2"/>
        <v>0</v>
      </c>
      <c r="AF30" s="350">
        <f>SUM(L30 + P30+T30+ X30+AB30)</f>
        <v>0</v>
      </c>
      <c r="AG30" s="351"/>
      <c r="AH30" s="352">
        <f>SUM(AD30:AF30)</f>
        <v>0</v>
      </c>
    </row>
    <row r="31" spans="1:34" ht="20.25" customHeight="1">
      <c r="A31" s="418"/>
      <c r="B31" s="419" t="s">
        <v>335</v>
      </c>
      <c r="C31" s="906" t="s">
        <v>336</v>
      </c>
      <c r="D31" s="418"/>
      <c r="E31" s="430"/>
      <c r="F31" s="418" t="s">
        <v>44</v>
      </c>
      <c r="G31" s="431" t="s">
        <v>185</v>
      </c>
      <c r="H31" s="418" t="s">
        <v>44</v>
      </c>
      <c r="I31" s="418"/>
      <c r="J31" s="864"/>
      <c r="K31" s="865"/>
      <c r="L31" s="790"/>
      <c r="M31" s="510"/>
      <c r="N31" s="866"/>
      <c r="O31" s="793"/>
      <c r="P31" s="867"/>
      <c r="Q31" s="475"/>
      <c r="R31" s="868"/>
      <c r="S31" s="869"/>
      <c r="T31" s="870"/>
      <c r="U31" s="525"/>
      <c r="V31" s="408"/>
      <c r="W31" s="416"/>
      <c r="X31" s="410"/>
      <c r="Y31" s="541"/>
      <c r="Z31" s="411"/>
      <c r="AA31" s="428"/>
      <c r="AB31" s="412"/>
      <c r="AC31" s="559"/>
      <c r="AD31" s="236"/>
      <c r="AE31" s="792"/>
      <c r="AF31" s="871"/>
      <c r="AG31" s="793"/>
      <c r="AH31" s="724"/>
    </row>
    <row r="32" spans="1:34" ht="20.25" customHeight="1">
      <c r="A32" s="18"/>
      <c r="B32" s="21"/>
      <c r="C32" s="21"/>
      <c r="D32" s="18"/>
      <c r="E32" s="20"/>
      <c r="F32" s="19" t="s">
        <v>184</v>
      </c>
      <c r="G32" s="20" t="s">
        <v>181</v>
      </c>
      <c r="H32" s="18" t="s">
        <v>184</v>
      </c>
      <c r="I32" s="380"/>
      <c r="J32" s="250"/>
      <c r="K32" s="251"/>
      <c r="L32" s="249"/>
      <c r="M32" s="510"/>
      <c r="N32" s="202"/>
      <c r="O32" s="179"/>
      <c r="P32" s="203"/>
      <c r="Q32" s="475"/>
      <c r="R32" s="291"/>
      <c r="S32" s="180"/>
      <c r="T32" s="292"/>
      <c r="U32" s="525"/>
      <c r="V32" s="202"/>
      <c r="W32" s="179"/>
      <c r="X32" s="203"/>
      <c r="Y32" s="541"/>
      <c r="Z32" s="291"/>
      <c r="AA32" s="180"/>
      <c r="AB32" s="292"/>
      <c r="AC32" s="560"/>
      <c r="AD32" s="185"/>
      <c r="AE32" s="210"/>
      <c r="AF32" s="210"/>
      <c r="AG32" s="179"/>
      <c r="AH32" s="187"/>
    </row>
    <row r="33" spans="1:34" ht="20.25" customHeight="1">
      <c r="A33" s="18"/>
      <c r="B33" s="18"/>
      <c r="D33" s="21" t="s">
        <v>180</v>
      </c>
      <c r="E33" s="101"/>
      <c r="F33" s="168">
        <v>0</v>
      </c>
      <c r="G33" s="169">
        <v>0</v>
      </c>
      <c r="H33" s="168">
        <v>0</v>
      </c>
      <c r="I33" s="168"/>
      <c r="J33" s="248">
        <f>ROUND(F33*G33,0)</f>
        <v>0</v>
      </c>
      <c r="K33" s="178">
        <f t="shared" ref="K33:K42" si="7">ROUND(G33*I33,0)</f>
        <v>0</v>
      </c>
      <c r="L33" s="249">
        <f t="shared" ref="L33:L42" si="8">G33*H33</f>
        <v>0</v>
      </c>
      <c r="M33" s="510"/>
      <c r="N33" s="202">
        <f>ROUND(J33+(J33*(RATES!$H$48)),0)</f>
        <v>0</v>
      </c>
      <c r="O33" s="179">
        <f>ROUND(K33+(K33*(RATES!$H$48)),0)</f>
        <v>0</v>
      </c>
      <c r="P33" s="203">
        <f>ROUND(L33+(L33*(RATES!$H$48)),0)</f>
        <v>0</v>
      </c>
      <c r="Q33" s="475"/>
      <c r="R33" s="291">
        <f>ROUND(N33+(N33*(RATES!$H$48)),0)</f>
        <v>0</v>
      </c>
      <c r="S33" s="180">
        <f>ROUND(O33+(O33*(RATES!$H$48)),0)</f>
        <v>0</v>
      </c>
      <c r="T33" s="292">
        <f>ROUND(P33+(P33*(RATES!$H$48)),0)</f>
        <v>0</v>
      </c>
      <c r="U33" s="525"/>
      <c r="V33" s="202"/>
      <c r="W33" s="179"/>
      <c r="X33" s="203"/>
      <c r="Y33" s="541"/>
      <c r="Z33" s="291"/>
      <c r="AA33" s="180"/>
      <c r="AB33" s="292"/>
      <c r="AC33" s="561"/>
      <c r="AD33" s="185">
        <f t="shared" si="2"/>
        <v>0</v>
      </c>
      <c r="AE33" s="210">
        <f t="shared" si="2"/>
        <v>0</v>
      </c>
      <c r="AF33" s="210">
        <f t="shared" si="2"/>
        <v>0</v>
      </c>
      <c r="AG33" s="179"/>
      <c r="AH33" s="187">
        <f t="shared" ref="AH33:AH42" si="9">SUM(AD33:AF33)</f>
        <v>0</v>
      </c>
    </row>
    <row r="34" spans="1:34" ht="20.25" customHeight="1">
      <c r="A34" s="18"/>
      <c r="B34" s="18"/>
      <c r="D34" s="21" t="s">
        <v>180</v>
      </c>
      <c r="E34" s="89"/>
      <c r="F34" s="168">
        <v>0</v>
      </c>
      <c r="G34" s="169">
        <v>0</v>
      </c>
      <c r="H34" s="168">
        <v>0</v>
      </c>
      <c r="I34" s="168"/>
      <c r="J34" s="248">
        <f>ROUND(F34*G34,0)</f>
        <v>0</v>
      </c>
      <c r="K34" s="178">
        <f t="shared" si="7"/>
        <v>0</v>
      </c>
      <c r="L34" s="249">
        <f t="shared" si="8"/>
        <v>0</v>
      </c>
      <c r="M34" s="510"/>
      <c r="N34" s="202">
        <f>ROUND(J34+(J34*(RATES!$H$48)),0)</f>
        <v>0</v>
      </c>
      <c r="O34" s="179">
        <f>ROUND(K34+(K34*(RATES!$H$48)),0)</f>
        <v>0</v>
      </c>
      <c r="P34" s="203">
        <f>ROUND(L34+(L34*(RATES!$H$48)),0)</f>
        <v>0</v>
      </c>
      <c r="Q34" s="475"/>
      <c r="R34" s="291">
        <f>ROUND(N34+(N34*(RATES!$H$48)),0)</f>
        <v>0</v>
      </c>
      <c r="S34" s="180">
        <f>ROUND(O34+(O34*(RATES!$H$48)),0)</f>
        <v>0</v>
      </c>
      <c r="T34" s="292">
        <f>ROUND(P34+(P34*(RATES!$H$48)),0)</f>
        <v>0</v>
      </c>
      <c r="U34" s="525"/>
      <c r="V34" s="202"/>
      <c r="W34" s="179"/>
      <c r="X34" s="203"/>
      <c r="Y34" s="541"/>
      <c r="Z34" s="291"/>
      <c r="AA34" s="180"/>
      <c r="AB34" s="292"/>
      <c r="AC34" s="561"/>
      <c r="AD34" s="185">
        <f t="shared" si="2"/>
        <v>0</v>
      </c>
      <c r="AE34" s="210">
        <f t="shared" si="2"/>
        <v>0</v>
      </c>
      <c r="AF34" s="210">
        <f t="shared" si="2"/>
        <v>0</v>
      </c>
      <c r="AG34" s="179"/>
      <c r="AH34" s="187">
        <f t="shared" si="9"/>
        <v>0</v>
      </c>
    </row>
    <row r="35" spans="1:34" ht="20.25" customHeight="1">
      <c r="A35" s="18"/>
      <c r="B35" s="18"/>
      <c r="D35" s="21" t="s">
        <v>180</v>
      </c>
      <c r="E35" s="89"/>
      <c r="F35" s="168">
        <v>0</v>
      </c>
      <c r="G35" s="169">
        <v>0</v>
      </c>
      <c r="H35" s="168">
        <v>0</v>
      </c>
      <c r="I35" s="168"/>
      <c r="J35" s="248">
        <f>ROUND(F35*G35,0)</f>
        <v>0</v>
      </c>
      <c r="K35" s="178">
        <f t="shared" si="7"/>
        <v>0</v>
      </c>
      <c r="L35" s="249">
        <f t="shared" si="8"/>
        <v>0</v>
      </c>
      <c r="M35" s="510"/>
      <c r="N35" s="202">
        <f>ROUND(J35+(J35*(RATES!$H$48)),0)</f>
        <v>0</v>
      </c>
      <c r="O35" s="179">
        <f>ROUND(K35+(K35*(RATES!$H$48)),0)</f>
        <v>0</v>
      </c>
      <c r="P35" s="203">
        <f>ROUND(L35+(L35*(RATES!$H$48)),0)</f>
        <v>0</v>
      </c>
      <c r="Q35" s="475"/>
      <c r="R35" s="291">
        <f>ROUND(N35+(N35*(RATES!$H$48)),0)</f>
        <v>0</v>
      </c>
      <c r="S35" s="180">
        <f>ROUND(O35+(O35*(RATES!$H$48)),0)</f>
        <v>0</v>
      </c>
      <c r="T35" s="292">
        <f>ROUND(P35+(P35*(RATES!$H$48)),0)</f>
        <v>0</v>
      </c>
      <c r="U35" s="525"/>
      <c r="V35" s="202"/>
      <c r="W35" s="179"/>
      <c r="X35" s="203"/>
      <c r="Y35" s="541"/>
      <c r="Z35" s="291"/>
      <c r="AA35" s="180"/>
      <c r="AB35" s="292"/>
      <c r="AC35" s="561"/>
      <c r="AD35" s="185">
        <f t="shared" si="2"/>
        <v>0</v>
      </c>
      <c r="AE35" s="210">
        <f t="shared" si="2"/>
        <v>0</v>
      </c>
      <c r="AF35" s="210">
        <f t="shared" si="2"/>
        <v>0</v>
      </c>
      <c r="AG35" s="179"/>
      <c r="AH35" s="187">
        <f t="shared" si="9"/>
        <v>0</v>
      </c>
    </row>
    <row r="36" spans="1:34" ht="20.25" customHeight="1">
      <c r="A36" s="18"/>
      <c r="B36" s="18"/>
      <c r="D36" s="21" t="s">
        <v>180</v>
      </c>
      <c r="E36" s="89"/>
      <c r="F36" s="168">
        <v>0</v>
      </c>
      <c r="G36" s="169">
        <v>0</v>
      </c>
      <c r="H36" s="168">
        <v>0</v>
      </c>
      <c r="I36" s="168"/>
      <c r="J36" s="248">
        <f t="shared" ref="J36:J41" si="10">ROUND(F36*G36,0)</f>
        <v>0</v>
      </c>
      <c r="K36" s="178">
        <f t="shared" si="7"/>
        <v>0</v>
      </c>
      <c r="L36" s="249">
        <f>G36*H36</f>
        <v>0</v>
      </c>
      <c r="M36" s="510"/>
      <c r="N36" s="202">
        <f>ROUND(J36+(J36*(RATES!$H$48)),0)</f>
        <v>0</v>
      </c>
      <c r="O36" s="179">
        <f>ROUND(K36+(K36*(RATES!$H$48)),0)</f>
        <v>0</v>
      </c>
      <c r="P36" s="203">
        <f>ROUND(L36+(L36*(RATES!$H$48)),0)</f>
        <v>0</v>
      </c>
      <c r="Q36" s="475"/>
      <c r="R36" s="291">
        <f>ROUND(N36+(N36*(RATES!$H$48)),0)</f>
        <v>0</v>
      </c>
      <c r="S36" s="180">
        <f>ROUND(O36+(O36*(RATES!$H$48)),0)</f>
        <v>0</v>
      </c>
      <c r="T36" s="292">
        <f>ROUND(P36+(P36*(RATES!$H$48)),0)</f>
        <v>0</v>
      </c>
      <c r="U36" s="525"/>
      <c r="V36" s="202"/>
      <c r="W36" s="179"/>
      <c r="X36" s="203"/>
      <c r="Y36" s="541"/>
      <c r="Z36" s="291"/>
      <c r="AA36" s="180"/>
      <c r="AB36" s="292"/>
      <c r="AC36" s="561"/>
      <c r="AD36" s="185">
        <f t="shared" si="2"/>
        <v>0</v>
      </c>
      <c r="AE36" s="210">
        <f t="shared" si="2"/>
        <v>0</v>
      </c>
      <c r="AF36" s="210">
        <f t="shared" si="2"/>
        <v>0</v>
      </c>
      <c r="AG36" s="179"/>
      <c r="AH36" s="187">
        <f t="shared" si="9"/>
        <v>0</v>
      </c>
    </row>
    <row r="37" spans="1:34" ht="20.25" customHeight="1">
      <c r="A37" s="18"/>
      <c r="B37" s="18"/>
      <c r="D37" s="21" t="s">
        <v>180</v>
      </c>
      <c r="E37" s="89"/>
      <c r="F37" s="168">
        <v>0</v>
      </c>
      <c r="G37" s="169">
        <v>0</v>
      </c>
      <c r="H37" s="168">
        <v>0</v>
      </c>
      <c r="I37" s="168"/>
      <c r="J37" s="248">
        <f t="shared" si="10"/>
        <v>0</v>
      </c>
      <c r="K37" s="178">
        <f t="shared" si="7"/>
        <v>0</v>
      </c>
      <c r="L37" s="249">
        <f t="shared" si="8"/>
        <v>0</v>
      </c>
      <c r="M37" s="510"/>
      <c r="N37" s="202">
        <f>ROUND(J37+(J37*(RATES!$H$48)),0)</f>
        <v>0</v>
      </c>
      <c r="O37" s="179">
        <f>ROUND(K37+(K37*(RATES!$H$48)),0)</f>
        <v>0</v>
      </c>
      <c r="P37" s="203">
        <f>ROUND(L37+(L37*(RATES!$H$48)),0)</f>
        <v>0</v>
      </c>
      <c r="Q37" s="475"/>
      <c r="R37" s="291">
        <f>ROUND(N37+(N37*(RATES!$H$48)),0)</f>
        <v>0</v>
      </c>
      <c r="S37" s="180">
        <f>ROUND(O37+(O37*(RATES!$H$48)),0)</f>
        <v>0</v>
      </c>
      <c r="T37" s="292">
        <f>ROUND(P37+(P37*(RATES!$H$48)),0)</f>
        <v>0</v>
      </c>
      <c r="U37" s="525"/>
      <c r="V37" s="202"/>
      <c r="W37" s="179"/>
      <c r="X37" s="203"/>
      <c r="Y37" s="541"/>
      <c r="Z37" s="291"/>
      <c r="AA37" s="180"/>
      <c r="AB37" s="292"/>
      <c r="AC37" s="561"/>
      <c r="AD37" s="185">
        <f t="shared" si="2"/>
        <v>0</v>
      </c>
      <c r="AE37" s="210">
        <f t="shared" si="2"/>
        <v>0</v>
      </c>
      <c r="AF37" s="210">
        <f t="shared" si="2"/>
        <v>0</v>
      </c>
      <c r="AG37" s="179"/>
      <c r="AH37" s="187">
        <f t="shared" si="9"/>
        <v>0</v>
      </c>
    </row>
    <row r="38" spans="1:34" ht="20.25" customHeight="1">
      <c r="A38" s="18"/>
      <c r="B38" s="18"/>
      <c r="D38" s="21" t="s">
        <v>180</v>
      </c>
      <c r="E38" s="89"/>
      <c r="F38" s="168">
        <v>0</v>
      </c>
      <c r="G38" s="169">
        <v>0</v>
      </c>
      <c r="H38" s="168">
        <v>0</v>
      </c>
      <c r="I38" s="168"/>
      <c r="J38" s="248">
        <f t="shared" si="10"/>
        <v>0</v>
      </c>
      <c r="K38" s="178">
        <f t="shared" si="7"/>
        <v>0</v>
      </c>
      <c r="L38" s="249">
        <f t="shared" si="8"/>
        <v>0</v>
      </c>
      <c r="M38" s="510"/>
      <c r="N38" s="202">
        <f>ROUND(J38+(J38*(RATES!$H$48)),0)</f>
        <v>0</v>
      </c>
      <c r="O38" s="179">
        <f>ROUND(K38+(K38*(RATES!$H$48)),0)</f>
        <v>0</v>
      </c>
      <c r="P38" s="203">
        <f>ROUND(L38+(L38*(RATES!$H$48)),0)</f>
        <v>0</v>
      </c>
      <c r="Q38" s="475"/>
      <c r="R38" s="291">
        <f>ROUND(N38+(N38*(RATES!$H$48)),0)</f>
        <v>0</v>
      </c>
      <c r="S38" s="180">
        <f>ROUND(O38+(O38*(RATES!$H$48)),0)</f>
        <v>0</v>
      </c>
      <c r="T38" s="292">
        <f>ROUND(P38+(P38*(RATES!$H$48)),0)</f>
        <v>0</v>
      </c>
      <c r="U38" s="525"/>
      <c r="V38" s="202"/>
      <c r="W38" s="179"/>
      <c r="X38" s="203"/>
      <c r="Y38" s="541"/>
      <c r="Z38" s="291"/>
      <c r="AA38" s="180"/>
      <c r="AB38" s="292"/>
      <c r="AC38" s="561"/>
      <c r="AD38" s="185">
        <f t="shared" si="2"/>
        <v>0</v>
      </c>
      <c r="AE38" s="210">
        <f t="shared" si="2"/>
        <v>0</v>
      </c>
      <c r="AF38" s="210">
        <f t="shared" si="2"/>
        <v>0</v>
      </c>
      <c r="AG38" s="179"/>
      <c r="AH38" s="187">
        <f t="shared" si="9"/>
        <v>0</v>
      </c>
    </row>
    <row r="39" spans="1:34" ht="20.25" customHeight="1">
      <c r="A39" s="18"/>
      <c r="B39" s="18"/>
      <c r="D39" s="21" t="s">
        <v>180</v>
      </c>
      <c r="E39" s="89"/>
      <c r="F39" s="168">
        <v>0</v>
      </c>
      <c r="G39" s="169">
        <v>0</v>
      </c>
      <c r="H39" s="168">
        <v>0</v>
      </c>
      <c r="I39" s="168"/>
      <c r="J39" s="248">
        <f>ROUND(F39*G39,0)</f>
        <v>0</v>
      </c>
      <c r="K39" s="178">
        <f t="shared" si="7"/>
        <v>0</v>
      </c>
      <c r="L39" s="249">
        <f>G39*H39</f>
        <v>0</v>
      </c>
      <c r="M39" s="510"/>
      <c r="N39" s="202">
        <f>ROUND(J39+(J39*(RATES!$H$48)),0)</f>
        <v>0</v>
      </c>
      <c r="O39" s="179">
        <f>ROUND(K39+(K39*(RATES!$H$48)),0)</f>
        <v>0</v>
      </c>
      <c r="P39" s="203">
        <f>ROUND(L39+(L39*(RATES!$H$48)),0)</f>
        <v>0</v>
      </c>
      <c r="Q39" s="475"/>
      <c r="R39" s="291">
        <f>ROUND(N39+(N39*(RATES!$H$48)),0)</f>
        <v>0</v>
      </c>
      <c r="S39" s="180">
        <f>ROUND(O39+(O39*(RATES!$H$48)),0)</f>
        <v>0</v>
      </c>
      <c r="T39" s="292">
        <f>ROUND(P39+(P39*(RATES!$H$48)),0)</f>
        <v>0</v>
      </c>
      <c r="U39" s="525"/>
      <c r="V39" s="202"/>
      <c r="W39" s="179"/>
      <c r="X39" s="203"/>
      <c r="Y39" s="541"/>
      <c r="Z39" s="291"/>
      <c r="AA39" s="180"/>
      <c r="AB39" s="292"/>
      <c r="AC39" s="561"/>
      <c r="AD39" s="185">
        <f t="shared" si="2"/>
        <v>0</v>
      </c>
      <c r="AE39" s="210">
        <f t="shared" si="2"/>
        <v>0</v>
      </c>
      <c r="AF39" s="210">
        <f t="shared" si="2"/>
        <v>0</v>
      </c>
      <c r="AG39" s="179"/>
      <c r="AH39" s="187">
        <f>SUM(AD39:AF39)</f>
        <v>0</v>
      </c>
    </row>
    <row r="40" spans="1:34" ht="20.25" customHeight="1">
      <c r="A40" s="18"/>
      <c r="B40" s="18"/>
      <c r="D40" s="21" t="s">
        <v>180</v>
      </c>
      <c r="E40" s="89"/>
      <c r="F40" s="168">
        <v>0</v>
      </c>
      <c r="G40" s="169">
        <v>0</v>
      </c>
      <c r="H40" s="168">
        <v>0</v>
      </c>
      <c r="I40" s="168"/>
      <c r="J40" s="248">
        <f>ROUND(F40*G40,0)</f>
        <v>0</v>
      </c>
      <c r="K40" s="178">
        <f t="shared" si="7"/>
        <v>0</v>
      </c>
      <c r="L40" s="249">
        <f>G40*H40</f>
        <v>0</v>
      </c>
      <c r="M40" s="510"/>
      <c r="N40" s="202">
        <f>ROUND(J40+(J40*(RATES!$H$48)),0)</f>
        <v>0</v>
      </c>
      <c r="O40" s="179">
        <f>ROUND(K40+(K40*(RATES!$H$48)),0)</f>
        <v>0</v>
      </c>
      <c r="P40" s="203">
        <f>ROUND(L40+(L40*(RATES!$H$48)),0)</f>
        <v>0</v>
      </c>
      <c r="Q40" s="475"/>
      <c r="R40" s="291">
        <f>ROUND(N40+(N40*(RATES!$H$48)),0)</f>
        <v>0</v>
      </c>
      <c r="S40" s="180">
        <f>ROUND(O40+(O40*(RATES!$H$48)),0)</f>
        <v>0</v>
      </c>
      <c r="T40" s="292">
        <f>ROUND(P40+(P40*(RATES!$H$48)),0)</f>
        <v>0</v>
      </c>
      <c r="U40" s="525"/>
      <c r="V40" s="202"/>
      <c r="W40" s="179"/>
      <c r="X40" s="203"/>
      <c r="Y40" s="541"/>
      <c r="Z40" s="291"/>
      <c r="AA40" s="180"/>
      <c r="AB40" s="292"/>
      <c r="AC40" s="561"/>
      <c r="AD40" s="185">
        <f t="shared" si="2"/>
        <v>0</v>
      </c>
      <c r="AE40" s="210">
        <f t="shared" si="2"/>
        <v>0</v>
      </c>
      <c r="AF40" s="210">
        <f t="shared" si="2"/>
        <v>0</v>
      </c>
      <c r="AG40" s="179"/>
      <c r="AH40" s="187">
        <f>SUM(AD40:AF40)</f>
        <v>0</v>
      </c>
    </row>
    <row r="41" spans="1:34" ht="20.25" customHeight="1">
      <c r="A41" s="18"/>
      <c r="B41" s="18"/>
      <c r="D41" s="21" t="s">
        <v>180</v>
      </c>
      <c r="E41" s="89"/>
      <c r="F41" s="168">
        <v>0</v>
      </c>
      <c r="G41" s="169">
        <v>0</v>
      </c>
      <c r="H41" s="168">
        <v>0</v>
      </c>
      <c r="I41" s="168"/>
      <c r="J41" s="248">
        <f t="shared" si="10"/>
        <v>0</v>
      </c>
      <c r="K41" s="178">
        <f t="shared" si="7"/>
        <v>0</v>
      </c>
      <c r="L41" s="249">
        <f t="shared" si="8"/>
        <v>0</v>
      </c>
      <c r="M41" s="510"/>
      <c r="N41" s="202">
        <f>ROUND(J41+(J41*(RATES!$H$48)),0)</f>
        <v>0</v>
      </c>
      <c r="O41" s="179">
        <f>ROUND(K41+(K41*(RATES!$H$48)),0)</f>
        <v>0</v>
      </c>
      <c r="P41" s="203">
        <f>ROUND(L41+(L41*(RATES!$H$48)),0)</f>
        <v>0</v>
      </c>
      <c r="Q41" s="475"/>
      <c r="R41" s="291">
        <f>ROUND(N41+(N41*(RATES!$H$48)),0)</f>
        <v>0</v>
      </c>
      <c r="S41" s="180">
        <f>ROUND(O41+(O41*(RATES!$H$48)),0)</f>
        <v>0</v>
      </c>
      <c r="T41" s="292">
        <f>ROUND(P41+(P41*(RATES!$H$48)),0)</f>
        <v>0</v>
      </c>
      <c r="U41" s="525"/>
      <c r="V41" s="202"/>
      <c r="W41" s="179"/>
      <c r="X41" s="203"/>
      <c r="Y41" s="541"/>
      <c r="Z41" s="291"/>
      <c r="AA41" s="180"/>
      <c r="AB41" s="292"/>
      <c r="AC41" s="561"/>
      <c r="AD41" s="185">
        <f t="shared" si="2"/>
        <v>0</v>
      </c>
      <c r="AE41" s="210">
        <f t="shared" si="2"/>
        <v>0</v>
      </c>
      <c r="AF41" s="210">
        <f t="shared" si="2"/>
        <v>0</v>
      </c>
      <c r="AG41" s="179"/>
      <c r="AH41" s="187">
        <f t="shared" si="9"/>
        <v>0</v>
      </c>
    </row>
    <row r="42" spans="1:34" ht="20.25" customHeight="1">
      <c r="A42" s="418"/>
      <c r="B42" s="418"/>
      <c r="C42" s="421"/>
      <c r="D42" s="432" t="s">
        <v>180</v>
      </c>
      <c r="E42" s="433"/>
      <c r="F42" s="434">
        <v>0</v>
      </c>
      <c r="G42" s="435">
        <v>0</v>
      </c>
      <c r="H42" s="434">
        <v>0</v>
      </c>
      <c r="I42" s="168"/>
      <c r="J42" s="295">
        <f>ROUND(F42*G42,0)</f>
        <v>0</v>
      </c>
      <c r="K42" s="406">
        <f t="shared" si="7"/>
        <v>0</v>
      </c>
      <c r="L42" s="263">
        <f t="shared" si="8"/>
        <v>0</v>
      </c>
      <c r="M42" s="510"/>
      <c r="N42" s="424">
        <f>ROUND(J42+(J42*(RATES!$H$48)),0)</f>
        <v>0</v>
      </c>
      <c r="O42" s="345">
        <f>ROUND(K42+(K42*(RATES!$H$48)),0)</f>
        <v>0</v>
      </c>
      <c r="P42" s="425">
        <f>ROUND(L42+(L42*(RATES!$H$48)),0)</f>
        <v>0</v>
      </c>
      <c r="Q42" s="475"/>
      <c r="R42" s="426">
        <f>ROUND(N42+(N42*(RATES!$H$48)),0)</f>
        <v>0</v>
      </c>
      <c r="S42" s="428">
        <f>ROUND(O42+(O42*(RATES!$H$48)),0)</f>
        <v>0</v>
      </c>
      <c r="T42" s="427">
        <f>ROUND(P42+(P42*(RATES!$H$48)),0)</f>
        <v>0</v>
      </c>
      <c r="U42" s="525"/>
      <c r="V42" s="424"/>
      <c r="W42" s="345"/>
      <c r="X42" s="425"/>
      <c r="Y42" s="541"/>
      <c r="Z42" s="426"/>
      <c r="AA42" s="428"/>
      <c r="AB42" s="427"/>
      <c r="AC42" s="561"/>
      <c r="AD42" s="343">
        <f t="shared" si="2"/>
        <v>0</v>
      </c>
      <c r="AE42" s="344">
        <f t="shared" si="2"/>
        <v>0</v>
      </c>
      <c r="AF42" s="344">
        <f t="shared" si="2"/>
        <v>0</v>
      </c>
      <c r="AG42" s="345"/>
      <c r="AH42" s="329">
        <f t="shared" si="9"/>
        <v>0</v>
      </c>
    </row>
    <row r="43" spans="1:34" ht="20.25" customHeight="1">
      <c r="A43" s="18"/>
      <c r="B43" s="18"/>
      <c r="D43" s="125" t="s">
        <v>227</v>
      </c>
      <c r="E43" s="89"/>
      <c r="F43" s="18" t="s">
        <v>7</v>
      </c>
      <c r="G43" s="455" t="s">
        <v>181</v>
      </c>
      <c r="H43" s="82"/>
      <c r="I43" s="380"/>
      <c r="J43" s="248"/>
      <c r="K43" s="178"/>
      <c r="L43" s="249"/>
      <c r="M43" s="510"/>
      <c r="N43" s="202"/>
      <c r="O43" s="179"/>
      <c r="P43" s="203"/>
      <c r="Q43" s="475"/>
      <c r="R43" s="291"/>
      <c r="S43" s="180"/>
      <c r="T43" s="292"/>
      <c r="U43" s="525"/>
      <c r="V43" s="202"/>
      <c r="W43" s="179"/>
      <c r="X43" s="203"/>
      <c r="Y43" s="541"/>
      <c r="Z43" s="291"/>
      <c r="AA43" s="180"/>
      <c r="AB43" s="292"/>
      <c r="AC43" s="561"/>
      <c r="AD43" s="185"/>
      <c r="AE43" s="210"/>
      <c r="AF43" s="210"/>
      <c r="AG43" s="179"/>
      <c r="AH43" s="187"/>
    </row>
    <row r="44" spans="1:34" ht="20.25" customHeight="1">
      <c r="A44" s="18"/>
      <c r="B44" s="18"/>
      <c r="D44" s="123" t="s">
        <v>257</v>
      </c>
      <c r="E44" s="89"/>
      <c r="F44" s="434">
        <v>0</v>
      </c>
      <c r="G44" s="435">
        <v>0</v>
      </c>
      <c r="H44" s="434">
        <v>0</v>
      </c>
      <c r="I44" s="168"/>
      <c r="J44" s="248">
        <f>F44*G44</f>
        <v>0</v>
      </c>
      <c r="K44" s="178">
        <f>G44*I44</f>
        <v>0</v>
      </c>
      <c r="L44" s="249">
        <f>G44*H44</f>
        <v>0</v>
      </c>
      <c r="M44" s="510"/>
      <c r="N44" s="202">
        <f>J44+(J44*(RATES!$H$48))</f>
        <v>0</v>
      </c>
      <c r="O44" s="179">
        <f>K44+(K44*(RATES!$H$48))</f>
        <v>0</v>
      </c>
      <c r="P44" s="203">
        <f>L44+(L44*(RATES!$H$48))</f>
        <v>0</v>
      </c>
      <c r="Q44" s="475"/>
      <c r="R44" s="291">
        <f>N44+(N44*(RATES!$H$48))</f>
        <v>0</v>
      </c>
      <c r="S44" s="180">
        <f>O44+(O44*(RATES!$H$48))</f>
        <v>0</v>
      </c>
      <c r="T44" s="292">
        <f>P44+(P44*(RATES!$H$48))</f>
        <v>0</v>
      </c>
      <c r="U44" s="525"/>
      <c r="V44" s="202"/>
      <c r="W44" s="179"/>
      <c r="X44" s="203"/>
      <c r="Y44" s="541"/>
      <c r="Z44" s="291"/>
      <c r="AA44" s="180"/>
      <c r="AB44" s="292"/>
      <c r="AC44" s="561"/>
      <c r="AD44" s="185">
        <f t="shared" ref="AD44:AF46" si="11">SUM(J44 + N44+R44+ V44+Z44)</f>
        <v>0</v>
      </c>
      <c r="AE44" s="210">
        <f t="shared" si="11"/>
        <v>0</v>
      </c>
      <c r="AF44" s="210">
        <f t="shared" si="11"/>
        <v>0</v>
      </c>
      <c r="AG44" s="179"/>
      <c r="AH44" s="187">
        <f>SUM(AD44:AF44)</f>
        <v>0</v>
      </c>
    </row>
    <row r="45" spans="1:34" ht="20.25" customHeight="1">
      <c r="A45" s="18"/>
      <c r="B45" s="18"/>
      <c r="D45" s="123" t="s">
        <v>257</v>
      </c>
      <c r="E45" s="89"/>
      <c r="F45" s="434">
        <v>0</v>
      </c>
      <c r="G45" s="435">
        <v>0</v>
      </c>
      <c r="H45" s="434">
        <v>0</v>
      </c>
      <c r="I45" s="168"/>
      <c r="J45" s="248">
        <f>F45*G45</f>
        <v>0</v>
      </c>
      <c r="K45" s="178">
        <f>G45*I45</f>
        <v>0</v>
      </c>
      <c r="L45" s="249">
        <f>G45*H45</f>
        <v>0</v>
      </c>
      <c r="M45" s="510"/>
      <c r="N45" s="202">
        <f>J45+(J45*(RATES!$H$48))</f>
        <v>0</v>
      </c>
      <c r="O45" s="179">
        <f>K45+(K45*(RATES!$H$48))</f>
        <v>0</v>
      </c>
      <c r="P45" s="203">
        <f>L45+(L45*(RATES!$H$48))</f>
        <v>0</v>
      </c>
      <c r="Q45" s="475"/>
      <c r="R45" s="291">
        <f>N45+(N45*(RATES!$H$48))</f>
        <v>0</v>
      </c>
      <c r="S45" s="180">
        <f>O45+(O45*(RATES!$H$48))</f>
        <v>0</v>
      </c>
      <c r="T45" s="292">
        <f>P45+(P45*(RATES!$H$48))</f>
        <v>0</v>
      </c>
      <c r="U45" s="525"/>
      <c r="V45" s="202"/>
      <c r="W45" s="179"/>
      <c r="X45" s="203"/>
      <c r="Y45" s="541"/>
      <c r="Z45" s="291"/>
      <c r="AA45" s="180"/>
      <c r="AB45" s="292"/>
      <c r="AC45" s="561"/>
      <c r="AD45" s="185">
        <f t="shared" si="11"/>
        <v>0</v>
      </c>
      <c r="AE45" s="210">
        <f t="shared" si="11"/>
        <v>0</v>
      </c>
      <c r="AF45" s="210">
        <f t="shared" si="11"/>
        <v>0</v>
      </c>
      <c r="AG45" s="179"/>
      <c r="AH45" s="187">
        <f>SUM(AD45:AF45)</f>
        <v>0</v>
      </c>
    </row>
    <row r="46" spans="1:34" ht="20.25" customHeight="1">
      <c r="A46" s="18"/>
      <c r="B46" s="18"/>
      <c r="D46" s="123" t="s">
        <v>257</v>
      </c>
      <c r="E46" s="89"/>
      <c r="F46" s="434">
        <v>0</v>
      </c>
      <c r="G46" s="435">
        <v>0</v>
      </c>
      <c r="H46" s="434">
        <v>0</v>
      </c>
      <c r="I46" s="168"/>
      <c r="J46" s="248">
        <f>F46*G46</f>
        <v>0</v>
      </c>
      <c r="K46" s="178">
        <f>G46*I46</f>
        <v>0</v>
      </c>
      <c r="L46" s="249">
        <f>G46*H46</f>
        <v>0</v>
      </c>
      <c r="M46" s="510"/>
      <c r="N46" s="202">
        <f>J46+(J46*(RATES!$H$48))</f>
        <v>0</v>
      </c>
      <c r="O46" s="179">
        <f>K46+(K46*(RATES!$H$48))</f>
        <v>0</v>
      </c>
      <c r="P46" s="203">
        <f>L46+(L46*(RATES!$H$48))</f>
        <v>0</v>
      </c>
      <c r="Q46" s="475"/>
      <c r="R46" s="291">
        <f>N46+(N46*(RATES!$H$48))</f>
        <v>0</v>
      </c>
      <c r="S46" s="180">
        <f>O46+(O46*(RATES!$H$48))</f>
        <v>0</v>
      </c>
      <c r="T46" s="292">
        <f>P46+(P46*(RATES!$H$48))</f>
        <v>0</v>
      </c>
      <c r="U46" s="525"/>
      <c r="V46" s="202"/>
      <c r="W46" s="179"/>
      <c r="X46" s="203"/>
      <c r="Y46" s="541"/>
      <c r="Z46" s="291"/>
      <c r="AA46" s="180"/>
      <c r="AB46" s="292"/>
      <c r="AC46" s="561"/>
      <c r="AD46" s="185">
        <f t="shared" si="11"/>
        <v>0</v>
      </c>
      <c r="AE46" s="210">
        <f t="shared" si="11"/>
        <v>0</v>
      </c>
      <c r="AF46" s="210">
        <f t="shared" si="11"/>
        <v>0</v>
      </c>
      <c r="AG46" s="179"/>
      <c r="AH46" s="187">
        <f>SUM(AD46:AF46)</f>
        <v>0</v>
      </c>
    </row>
    <row r="47" spans="1:34" ht="20.25" customHeight="1">
      <c r="A47" s="18"/>
      <c r="B47" s="18"/>
      <c r="D47" s="123"/>
      <c r="E47" s="89"/>
      <c r="F47" s="733" t="s">
        <v>328</v>
      </c>
      <c r="G47" s="124" t="s">
        <v>228</v>
      </c>
      <c r="H47" s="82"/>
      <c r="I47" s="380"/>
      <c r="J47" s="248"/>
      <c r="K47" s="178"/>
      <c r="L47" s="249"/>
      <c r="M47" s="510"/>
      <c r="N47" s="202"/>
      <c r="O47" s="179"/>
      <c r="P47" s="203"/>
      <c r="Q47" s="475"/>
      <c r="R47" s="291"/>
      <c r="S47" s="180"/>
      <c r="T47" s="292"/>
      <c r="U47" s="525"/>
      <c r="V47" s="202"/>
      <c r="W47" s="179"/>
      <c r="X47" s="203"/>
      <c r="Y47" s="541"/>
      <c r="Z47" s="291"/>
      <c r="AA47" s="180"/>
      <c r="AB47" s="292"/>
      <c r="AC47" s="561"/>
      <c r="AD47" s="185"/>
      <c r="AE47" s="210"/>
      <c r="AF47" s="210"/>
      <c r="AG47" s="179"/>
      <c r="AH47" s="187"/>
    </row>
    <row r="48" spans="1:34" ht="20.25" customHeight="1">
      <c r="A48" s="18"/>
      <c r="B48" s="18"/>
      <c r="D48" s="123" t="s">
        <v>224</v>
      </c>
      <c r="E48" s="89"/>
      <c r="F48" s="170">
        <v>0</v>
      </c>
      <c r="G48" s="169">
        <v>0</v>
      </c>
      <c r="H48" s="82"/>
      <c r="I48" s="82"/>
      <c r="J48" s="248">
        <f t="shared" ref="J48:J56" si="12">F48*G48</f>
        <v>0</v>
      </c>
      <c r="K48" s="178">
        <f t="shared" ref="K48:K56" si="13">G48*I48</f>
        <v>0</v>
      </c>
      <c r="L48" s="249">
        <f t="shared" ref="L48:L56" si="14">G48*H48</f>
        <v>0</v>
      </c>
      <c r="M48" s="510"/>
      <c r="N48" s="202">
        <f>J48+(J48*(RATES!$H$48))</f>
        <v>0</v>
      </c>
      <c r="O48" s="179">
        <f>K48+(K48*(RATES!$H$48))</f>
        <v>0</v>
      </c>
      <c r="P48" s="203">
        <f>L48+(L48*(RATES!$H$48))</f>
        <v>0</v>
      </c>
      <c r="Q48" s="475"/>
      <c r="R48" s="291">
        <f>N48+(N48*(RATES!$H$48))</f>
        <v>0</v>
      </c>
      <c r="S48" s="180">
        <f>O48+(O48*(RATES!$H$48))</f>
        <v>0</v>
      </c>
      <c r="T48" s="292">
        <f>P48+(P48*(RATES!$H$48))</f>
        <v>0</v>
      </c>
      <c r="U48" s="525"/>
      <c r="V48" s="202"/>
      <c r="W48" s="179"/>
      <c r="X48" s="203"/>
      <c r="Y48" s="541"/>
      <c r="Z48" s="291"/>
      <c r="AA48" s="180"/>
      <c r="AB48" s="292"/>
      <c r="AC48" s="561"/>
      <c r="AD48" s="185">
        <f t="shared" si="2"/>
        <v>0</v>
      </c>
      <c r="AE48" s="210">
        <f t="shared" si="2"/>
        <v>0</v>
      </c>
      <c r="AF48" s="210">
        <f>SUM(L48 + P48+T48+ X48+AB48)</f>
        <v>0</v>
      </c>
      <c r="AG48" s="179"/>
      <c r="AH48" s="187">
        <f t="shared" ref="AH48:AH57" si="15">SUM(AD48:AF48)</f>
        <v>0</v>
      </c>
    </row>
    <row r="49" spans="1:34" ht="20.25" customHeight="1">
      <c r="A49" s="18"/>
      <c r="B49" s="18"/>
      <c r="D49" s="123" t="s">
        <v>225</v>
      </c>
      <c r="E49" s="89"/>
      <c r="F49" s="170">
        <v>0</v>
      </c>
      <c r="G49" s="169">
        <v>0</v>
      </c>
      <c r="H49" s="82"/>
      <c r="I49" s="82"/>
      <c r="J49" s="248">
        <f t="shared" si="12"/>
        <v>0</v>
      </c>
      <c r="K49" s="178">
        <f t="shared" si="13"/>
        <v>0</v>
      </c>
      <c r="L49" s="249">
        <f t="shared" si="14"/>
        <v>0</v>
      </c>
      <c r="M49" s="510"/>
      <c r="N49" s="202">
        <f>J49+(J49*(RATES!$H$48))</f>
        <v>0</v>
      </c>
      <c r="O49" s="179">
        <f>K49+(K49*(RATES!$H$48))</f>
        <v>0</v>
      </c>
      <c r="P49" s="203">
        <f>L49+(L49*(RATES!$H$48))</f>
        <v>0</v>
      </c>
      <c r="Q49" s="475"/>
      <c r="R49" s="291">
        <f>N49+(N49*(RATES!$H$48))</f>
        <v>0</v>
      </c>
      <c r="S49" s="180">
        <f>O49+(O49*(RATES!$H$48))</f>
        <v>0</v>
      </c>
      <c r="T49" s="292">
        <f>P49+(P49*(RATES!$H$48))</f>
        <v>0</v>
      </c>
      <c r="U49" s="525"/>
      <c r="V49" s="202"/>
      <c r="W49" s="179"/>
      <c r="X49" s="203"/>
      <c r="Y49" s="541"/>
      <c r="Z49" s="291"/>
      <c r="AA49" s="180"/>
      <c r="AB49" s="292"/>
      <c r="AC49" s="561"/>
      <c r="AD49" s="185">
        <f t="shared" si="2"/>
        <v>0</v>
      </c>
      <c r="AE49" s="210">
        <f t="shared" si="2"/>
        <v>0</v>
      </c>
      <c r="AF49" s="210">
        <f>SUM(L49 + P49+T49+ X49+AB49)</f>
        <v>0</v>
      </c>
      <c r="AG49" s="179"/>
      <c r="AH49" s="187">
        <f t="shared" si="15"/>
        <v>0</v>
      </c>
    </row>
    <row r="50" spans="1:34" ht="20.25" customHeight="1">
      <c r="A50" s="18"/>
      <c r="B50" s="18"/>
      <c r="D50" s="123" t="s">
        <v>226</v>
      </c>
      <c r="E50" s="89"/>
      <c r="F50" s="170">
        <v>0</v>
      </c>
      <c r="G50" s="169">
        <v>0</v>
      </c>
      <c r="H50" s="82"/>
      <c r="I50" s="82"/>
      <c r="J50" s="248">
        <f t="shared" si="12"/>
        <v>0</v>
      </c>
      <c r="K50" s="178">
        <f t="shared" si="13"/>
        <v>0</v>
      </c>
      <c r="L50" s="249">
        <f t="shared" si="14"/>
        <v>0</v>
      </c>
      <c r="M50" s="510"/>
      <c r="N50" s="202">
        <f>J50+(J50*(RATES!$H$48))</f>
        <v>0</v>
      </c>
      <c r="O50" s="179">
        <f>K50+(K50*(RATES!$H$48))</f>
        <v>0</v>
      </c>
      <c r="P50" s="203">
        <f>L50+(L50*(RATES!$H$48))</f>
        <v>0</v>
      </c>
      <c r="Q50" s="475"/>
      <c r="R50" s="291">
        <f>N50+(N50*(RATES!$H$48))</f>
        <v>0</v>
      </c>
      <c r="S50" s="180">
        <f>O50+(O50*(RATES!$H$48))</f>
        <v>0</v>
      </c>
      <c r="T50" s="292">
        <f>P50+(P50*(RATES!$H$48))</f>
        <v>0</v>
      </c>
      <c r="U50" s="525"/>
      <c r="V50" s="202"/>
      <c r="W50" s="179"/>
      <c r="X50" s="203"/>
      <c r="Y50" s="541"/>
      <c r="Z50" s="291"/>
      <c r="AA50" s="180"/>
      <c r="AB50" s="292"/>
      <c r="AC50" s="561"/>
      <c r="AD50" s="185">
        <f t="shared" si="2"/>
        <v>0</v>
      </c>
      <c r="AE50" s="210">
        <f t="shared" si="2"/>
        <v>0</v>
      </c>
      <c r="AF50" s="210">
        <f>SUM(L50 + P50+T50+ X50+AB50)</f>
        <v>0</v>
      </c>
      <c r="AG50" s="179"/>
      <c r="AH50" s="187">
        <f t="shared" si="15"/>
        <v>0</v>
      </c>
    </row>
    <row r="51" spans="1:34" ht="20.25" customHeight="1">
      <c r="A51" s="18"/>
      <c r="B51" s="18"/>
      <c r="D51" s="123" t="s">
        <v>224</v>
      </c>
      <c r="E51" s="89"/>
      <c r="F51" s="170">
        <v>0</v>
      </c>
      <c r="G51" s="169">
        <v>0</v>
      </c>
      <c r="H51" s="82"/>
      <c r="I51" s="82"/>
      <c r="J51" s="248">
        <f t="shared" si="12"/>
        <v>0</v>
      </c>
      <c r="K51" s="178">
        <f t="shared" si="13"/>
        <v>0</v>
      </c>
      <c r="L51" s="249">
        <f t="shared" si="14"/>
        <v>0</v>
      </c>
      <c r="M51" s="510"/>
      <c r="N51" s="202">
        <f>J51+(J51*(RATES!$H$48))</f>
        <v>0</v>
      </c>
      <c r="O51" s="179">
        <f>K51+(K51*(RATES!$H$48))</f>
        <v>0</v>
      </c>
      <c r="P51" s="203">
        <f>L51+(L51*(RATES!$H$48))</f>
        <v>0</v>
      </c>
      <c r="Q51" s="475"/>
      <c r="R51" s="291">
        <f>N51+(N51*(RATES!$H$48))</f>
        <v>0</v>
      </c>
      <c r="S51" s="180">
        <f>O51+(O51*(RATES!$H$48))</f>
        <v>0</v>
      </c>
      <c r="T51" s="292">
        <f>P51+(P51*(RATES!$H$48))</f>
        <v>0</v>
      </c>
      <c r="U51" s="525"/>
      <c r="V51" s="202"/>
      <c r="W51" s="179"/>
      <c r="X51" s="203"/>
      <c r="Y51" s="541"/>
      <c r="Z51" s="291"/>
      <c r="AA51" s="180"/>
      <c r="AB51" s="292"/>
      <c r="AC51" s="561"/>
      <c r="AD51" s="185">
        <f t="shared" si="2"/>
        <v>0</v>
      </c>
      <c r="AE51" s="210">
        <f t="shared" si="2"/>
        <v>0</v>
      </c>
      <c r="AF51" s="210">
        <f t="shared" si="2"/>
        <v>0</v>
      </c>
      <c r="AG51" s="179"/>
      <c r="AH51" s="187">
        <f t="shared" si="15"/>
        <v>0</v>
      </c>
    </row>
    <row r="52" spans="1:34" ht="20.25" customHeight="1">
      <c r="A52" s="18"/>
      <c r="B52" s="18"/>
      <c r="D52" s="123" t="s">
        <v>225</v>
      </c>
      <c r="E52" s="89"/>
      <c r="F52" s="170">
        <v>0</v>
      </c>
      <c r="G52" s="169">
        <v>0</v>
      </c>
      <c r="H52" s="82"/>
      <c r="I52" s="82"/>
      <c r="J52" s="248">
        <f t="shared" si="12"/>
        <v>0</v>
      </c>
      <c r="K52" s="178">
        <f t="shared" si="13"/>
        <v>0</v>
      </c>
      <c r="L52" s="249">
        <f t="shared" si="14"/>
        <v>0</v>
      </c>
      <c r="M52" s="510"/>
      <c r="N52" s="202">
        <f>J52+(J52*(RATES!$H$48))</f>
        <v>0</v>
      </c>
      <c r="O52" s="179">
        <f>K52+(K52*(RATES!$H$48))</f>
        <v>0</v>
      </c>
      <c r="P52" s="203">
        <f>L52+(L52*(RATES!$H$48))</f>
        <v>0</v>
      </c>
      <c r="Q52" s="475"/>
      <c r="R52" s="291">
        <f>N52+(N52*(RATES!$H$48))</f>
        <v>0</v>
      </c>
      <c r="S52" s="180">
        <f>O52+(O52*(RATES!$H$48))</f>
        <v>0</v>
      </c>
      <c r="T52" s="292">
        <f>P52+(P52*(RATES!$H$48))</f>
        <v>0</v>
      </c>
      <c r="U52" s="525"/>
      <c r="V52" s="202"/>
      <c r="W52" s="179"/>
      <c r="X52" s="203"/>
      <c r="Y52" s="541"/>
      <c r="Z52" s="291"/>
      <c r="AA52" s="180"/>
      <c r="AB52" s="292"/>
      <c r="AC52" s="561"/>
      <c r="AD52" s="185">
        <f t="shared" si="2"/>
        <v>0</v>
      </c>
      <c r="AE52" s="210">
        <f t="shared" si="2"/>
        <v>0</v>
      </c>
      <c r="AF52" s="210">
        <f t="shared" si="2"/>
        <v>0</v>
      </c>
      <c r="AG52" s="179"/>
      <c r="AH52" s="187">
        <f t="shared" si="15"/>
        <v>0</v>
      </c>
    </row>
    <row r="53" spans="1:34" ht="20.25" customHeight="1">
      <c r="A53" s="18"/>
      <c r="B53" s="18"/>
      <c r="D53" s="123" t="s">
        <v>226</v>
      </c>
      <c r="E53" s="89"/>
      <c r="F53" s="170">
        <v>0</v>
      </c>
      <c r="G53" s="169">
        <v>0</v>
      </c>
      <c r="H53" s="82"/>
      <c r="I53" s="82"/>
      <c r="J53" s="248">
        <f t="shared" si="12"/>
        <v>0</v>
      </c>
      <c r="K53" s="178">
        <f t="shared" si="13"/>
        <v>0</v>
      </c>
      <c r="L53" s="249">
        <f t="shared" si="14"/>
        <v>0</v>
      </c>
      <c r="M53" s="510"/>
      <c r="N53" s="202">
        <f>J53+(J53*(RATES!$H$48))</f>
        <v>0</v>
      </c>
      <c r="O53" s="179">
        <f>K53+(K53*(RATES!$H$48))</f>
        <v>0</v>
      </c>
      <c r="P53" s="203">
        <f>L53+(L53*(RATES!$H$48))</f>
        <v>0</v>
      </c>
      <c r="Q53" s="475"/>
      <c r="R53" s="291">
        <f>N53+(N53*(RATES!$H$48))</f>
        <v>0</v>
      </c>
      <c r="S53" s="180">
        <f>O53+(O53*(RATES!$H$48))</f>
        <v>0</v>
      </c>
      <c r="T53" s="292">
        <f>P53+(P53*(RATES!$H$48))</f>
        <v>0</v>
      </c>
      <c r="U53" s="525"/>
      <c r="V53" s="202"/>
      <c r="W53" s="179"/>
      <c r="X53" s="203"/>
      <c r="Y53" s="541"/>
      <c r="Z53" s="291"/>
      <c r="AA53" s="180"/>
      <c r="AB53" s="292"/>
      <c r="AC53" s="561"/>
      <c r="AD53" s="185">
        <f t="shared" si="2"/>
        <v>0</v>
      </c>
      <c r="AE53" s="210">
        <f t="shared" si="2"/>
        <v>0</v>
      </c>
      <c r="AF53" s="210">
        <f t="shared" si="2"/>
        <v>0</v>
      </c>
      <c r="AG53" s="179"/>
      <c r="AH53" s="187">
        <f t="shared" si="15"/>
        <v>0</v>
      </c>
    </row>
    <row r="54" spans="1:34" ht="20.25" customHeight="1">
      <c r="A54" s="18"/>
      <c r="B54" s="18"/>
      <c r="D54" s="123" t="s">
        <v>229</v>
      </c>
      <c r="E54" s="89"/>
      <c r="F54" s="170">
        <v>0</v>
      </c>
      <c r="G54" s="169">
        <v>0</v>
      </c>
      <c r="H54" s="3" t="s">
        <v>0</v>
      </c>
      <c r="I54" s="82"/>
      <c r="J54" s="248">
        <f t="shared" si="12"/>
        <v>0</v>
      </c>
      <c r="K54" s="178">
        <f t="shared" si="13"/>
        <v>0</v>
      </c>
      <c r="L54" s="249">
        <f t="shared" si="14"/>
        <v>0</v>
      </c>
      <c r="M54" s="510"/>
      <c r="N54" s="202">
        <f>J54+(J54*(RATES!$H$48))</f>
        <v>0</v>
      </c>
      <c r="O54" s="179">
        <f>K54+(K54*(RATES!$H$48))</f>
        <v>0</v>
      </c>
      <c r="P54" s="203">
        <f>L54+(L54*(RATES!$H$48))</f>
        <v>0</v>
      </c>
      <c r="Q54" s="475"/>
      <c r="R54" s="291">
        <f>N54+(N54*(RATES!$H$48))</f>
        <v>0</v>
      </c>
      <c r="S54" s="180">
        <f>O54+(O54*(RATES!$H$48))</f>
        <v>0</v>
      </c>
      <c r="T54" s="292">
        <f>P54+(P54*(RATES!$H$48))</f>
        <v>0</v>
      </c>
      <c r="U54" s="525"/>
      <c r="V54" s="202"/>
      <c r="W54" s="179"/>
      <c r="X54" s="203"/>
      <c r="Y54" s="541"/>
      <c r="Z54" s="291"/>
      <c r="AA54" s="180"/>
      <c r="AB54" s="292"/>
      <c r="AC54" s="561"/>
      <c r="AD54" s="185">
        <f t="shared" si="2"/>
        <v>0</v>
      </c>
      <c r="AE54" s="210">
        <f t="shared" si="2"/>
        <v>0</v>
      </c>
      <c r="AF54" s="210">
        <f>SUM(L54 + P54+T54+ X54+AB54)</f>
        <v>0</v>
      </c>
      <c r="AG54" s="179"/>
      <c r="AH54" s="187">
        <f t="shared" si="15"/>
        <v>0</v>
      </c>
    </row>
    <row r="55" spans="1:34" ht="20.25" customHeight="1">
      <c r="A55" s="18"/>
      <c r="B55" s="18"/>
      <c r="D55" s="123" t="s">
        <v>237</v>
      </c>
      <c r="E55" s="89"/>
      <c r="F55" s="170">
        <v>0</v>
      </c>
      <c r="G55" s="169">
        <v>0</v>
      </c>
      <c r="H55" s="82"/>
      <c r="I55" s="82"/>
      <c r="J55" s="248">
        <f t="shared" si="12"/>
        <v>0</v>
      </c>
      <c r="K55" s="178">
        <f t="shared" si="13"/>
        <v>0</v>
      </c>
      <c r="L55" s="249">
        <f t="shared" si="14"/>
        <v>0</v>
      </c>
      <c r="M55" s="510"/>
      <c r="N55" s="202">
        <f>J55+(J55*(RATES!$H$48))</f>
        <v>0</v>
      </c>
      <c r="O55" s="179">
        <f>K55+(K55*(RATES!$H$48))</f>
        <v>0</v>
      </c>
      <c r="P55" s="203">
        <f>L55+(L55*(RATES!$H$48))</f>
        <v>0</v>
      </c>
      <c r="Q55" s="475"/>
      <c r="R55" s="291">
        <f>N55+(N55*(RATES!$H$48))</f>
        <v>0</v>
      </c>
      <c r="S55" s="180">
        <f>O55+(O55*(RATES!$H$48))</f>
        <v>0</v>
      </c>
      <c r="T55" s="292">
        <f>P55+(P55*(RATES!$H$48))</f>
        <v>0</v>
      </c>
      <c r="U55" s="525"/>
      <c r="V55" s="202"/>
      <c r="W55" s="179"/>
      <c r="X55" s="203"/>
      <c r="Y55" s="541"/>
      <c r="Z55" s="291"/>
      <c r="AA55" s="180"/>
      <c r="AB55" s="292"/>
      <c r="AC55" s="561"/>
      <c r="AD55" s="185">
        <f t="shared" si="2"/>
        <v>0</v>
      </c>
      <c r="AE55" s="210">
        <f t="shared" si="2"/>
        <v>0</v>
      </c>
      <c r="AF55" s="210">
        <f>SUM(L55 + P55+T55+ X55+AB55)</f>
        <v>0</v>
      </c>
      <c r="AG55" s="179"/>
      <c r="AH55" s="187">
        <f t="shared" si="15"/>
        <v>0</v>
      </c>
    </row>
    <row r="56" spans="1:34" ht="20.25" customHeight="1">
      <c r="A56" s="418"/>
      <c r="B56" s="418"/>
      <c r="C56" s="421"/>
      <c r="D56" s="432" t="s">
        <v>182</v>
      </c>
      <c r="E56" s="433"/>
      <c r="F56" s="170">
        <v>0</v>
      </c>
      <c r="G56" s="169">
        <v>0</v>
      </c>
      <c r="H56" s="436"/>
      <c r="I56" s="82"/>
      <c r="J56" s="295">
        <f t="shared" si="12"/>
        <v>0</v>
      </c>
      <c r="K56" s="406">
        <f t="shared" si="13"/>
        <v>0</v>
      </c>
      <c r="L56" s="263">
        <f t="shared" si="14"/>
        <v>0</v>
      </c>
      <c r="M56" s="510"/>
      <c r="N56" s="424">
        <f>J56+(J56*(RATES!$H$48))</f>
        <v>0</v>
      </c>
      <c r="O56" s="345">
        <f>K56+(K56*(RATES!$H$48))</f>
        <v>0</v>
      </c>
      <c r="P56" s="425">
        <f>L56+(L56*(RATES!$H$48))</f>
        <v>0</v>
      </c>
      <c r="Q56" s="475"/>
      <c r="R56" s="426">
        <f>N56+(N56*(RATES!$H$48))</f>
        <v>0</v>
      </c>
      <c r="S56" s="428">
        <f>O56+(O56*(RATES!$H$48))</f>
        <v>0</v>
      </c>
      <c r="T56" s="427">
        <f>P56+(P56*(RATES!$H$48))</f>
        <v>0</v>
      </c>
      <c r="U56" s="525"/>
      <c r="V56" s="424"/>
      <c r="W56" s="345"/>
      <c r="X56" s="425"/>
      <c r="Y56" s="541"/>
      <c r="Z56" s="426"/>
      <c r="AA56" s="428"/>
      <c r="AB56" s="427"/>
      <c r="AC56" s="561"/>
      <c r="AD56" s="343">
        <f t="shared" si="2"/>
        <v>0</v>
      </c>
      <c r="AE56" s="344">
        <f t="shared" si="2"/>
        <v>0</v>
      </c>
      <c r="AF56" s="344">
        <f>SUM(L56 + P56+T56+ X56+AB56)</f>
        <v>0</v>
      </c>
      <c r="AG56" s="345"/>
      <c r="AH56" s="329">
        <f t="shared" si="15"/>
        <v>0</v>
      </c>
    </row>
    <row r="57" spans="1:34" s="31" customFormat="1" ht="20.25" customHeight="1">
      <c r="A57" s="29"/>
      <c r="B57" s="29"/>
      <c r="C57" s="29"/>
      <c r="F57" s="29"/>
      <c r="G57" s="154"/>
      <c r="H57" s="371" t="s">
        <v>45</v>
      </c>
      <c r="I57" s="29"/>
      <c r="J57" s="256">
        <f>SUM(J33:J56)</f>
        <v>0</v>
      </c>
      <c r="K57" s="257">
        <f>SUM(K33:K56)</f>
        <v>0</v>
      </c>
      <c r="L57" s="258">
        <f>SUM(L33:L56)</f>
        <v>0</v>
      </c>
      <c r="M57" s="509"/>
      <c r="N57" s="365">
        <f>SUM(N33:N56)</f>
        <v>0</v>
      </c>
      <c r="O57" s="366">
        <f>SUM(O33:O56)</f>
        <v>0</v>
      </c>
      <c r="P57" s="367">
        <f>SUM(P33:P56)</f>
        <v>0</v>
      </c>
      <c r="Q57" s="476"/>
      <c r="R57" s="368">
        <f>SUM(R33:R56)</f>
        <v>0</v>
      </c>
      <c r="S57" s="369">
        <f>SUM(S33:S56)</f>
        <v>0</v>
      </c>
      <c r="T57" s="370">
        <f>SUM(T33:T56)</f>
        <v>0</v>
      </c>
      <c r="U57" s="526"/>
      <c r="V57" s="365"/>
      <c r="W57" s="366"/>
      <c r="X57" s="367"/>
      <c r="Y57" s="542"/>
      <c r="Z57" s="368"/>
      <c r="AA57" s="369"/>
      <c r="AB57" s="370"/>
      <c r="AC57" s="562"/>
      <c r="AD57" s="349">
        <f t="shared" si="2"/>
        <v>0</v>
      </c>
      <c r="AE57" s="350">
        <f t="shared" si="2"/>
        <v>0</v>
      </c>
      <c r="AF57" s="350">
        <f>SUM(L57 + P57+T57+ X57+AB57)</f>
        <v>0</v>
      </c>
      <c r="AG57" s="351"/>
      <c r="AH57" s="352">
        <f t="shared" si="15"/>
        <v>0</v>
      </c>
    </row>
    <row r="58" spans="1:34" ht="20.25" customHeight="1">
      <c r="A58" s="418"/>
      <c r="B58" s="418"/>
      <c r="C58" s="421"/>
      <c r="D58" s="432"/>
      <c r="E58" s="437"/>
      <c r="F58" s="438"/>
      <c r="G58" s="439"/>
      <c r="H58" s="421"/>
      <c r="I58" s="421"/>
      <c r="J58" s="295"/>
      <c r="K58" s="406"/>
      <c r="L58" s="263"/>
      <c r="M58" s="510"/>
      <c r="N58" s="424"/>
      <c r="O58" s="345"/>
      <c r="P58" s="425"/>
      <c r="Q58" s="477"/>
      <c r="R58" s="426"/>
      <c r="S58" s="428"/>
      <c r="T58" s="427"/>
      <c r="U58" s="527"/>
      <c r="V58" s="424"/>
      <c r="W58" s="345"/>
      <c r="X58" s="425"/>
      <c r="Y58" s="543"/>
      <c r="Z58" s="426"/>
      <c r="AA58" s="428"/>
      <c r="AB58" s="427"/>
      <c r="AC58" s="561"/>
      <c r="AD58" s="346"/>
      <c r="AE58" s="344"/>
      <c r="AF58" s="344"/>
      <c r="AG58" s="429"/>
      <c r="AH58" s="329"/>
    </row>
    <row r="59" spans="1:34" s="31" customFormat="1" ht="20.25" customHeight="1">
      <c r="A59" s="29"/>
      <c r="B59" s="29"/>
      <c r="C59" s="29"/>
      <c r="D59" s="29"/>
      <c r="F59" s="2"/>
      <c r="G59" s="371" t="s">
        <v>9</v>
      </c>
      <c r="H59" s="29"/>
      <c r="I59" s="29"/>
      <c r="J59" s="802">
        <f>SUM(J30+J57)</f>
        <v>0</v>
      </c>
      <c r="K59" s="803">
        <f>SUM(K30+K57)</f>
        <v>0</v>
      </c>
      <c r="L59" s="806">
        <f>SUM(L30+L57)</f>
        <v>0</v>
      </c>
      <c r="M59" s="511"/>
      <c r="N59" s="841">
        <f>SUM(N30+N57)</f>
        <v>0</v>
      </c>
      <c r="O59" s="842">
        <f>SUM(O30+O57)</f>
        <v>0</v>
      </c>
      <c r="P59" s="843">
        <f>SUM(P30+P57)</f>
        <v>0</v>
      </c>
      <c r="Q59" s="476"/>
      <c r="R59" s="847">
        <f>SUM(R30+R57)</f>
        <v>0</v>
      </c>
      <c r="S59" s="848">
        <f>SUM(S30+S57)</f>
        <v>0</v>
      </c>
      <c r="T59" s="849">
        <f>SUM(T30+T57)</f>
        <v>0</v>
      </c>
      <c r="U59" s="526"/>
      <c r="V59" s="365"/>
      <c r="W59" s="366"/>
      <c r="X59" s="367"/>
      <c r="Y59" s="542"/>
      <c r="Z59" s="368"/>
      <c r="AA59" s="369"/>
      <c r="AB59" s="370"/>
      <c r="AC59" s="563"/>
      <c r="AD59" s="798">
        <f>SUM(J59 + N59+R59+ V59+Z59)</f>
        <v>0</v>
      </c>
      <c r="AE59" s="799">
        <f>SUM(K59 + O59+S59+ W59+AA59)</f>
        <v>0</v>
      </c>
      <c r="AF59" s="799">
        <f>SUM(L59 + P59+T59+ X59+AB59)</f>
        <v>0</v>
      </c>
      <c r="AG59" s="800"/>
      <c r="AH59" s="801">
        <f>SUM(AD59:AF59)</f>
        <v>0</v>
      </c>
    </row>
    <row r="60" spans="1:34" ht="20.25" customHeight="1">
      <c r="A60" s="18"/>
      <c r="B60" s="18"/>
      <c r="C60" s="18"/>
      <c r="D60" s="18"/>
      <c r="E60" s="18"/>
      <c r="F60" s="18"/>
      <c r="G60" s="18"/>
      <c r="H60" s="18"/>
      <c r="I60" s="18"/>
      <c r="J60" s="207"/>
      <c r="K60" s="208"/>
      <c r="L60" s="249"/>
      <c r="M60" s="512"/>
      <c r="N60" s="202"/>
      <c r="O60" s="179"/>
      <c r="P60" s="203"/>
      <c r="Q60" s="475"/>
      <c r="R60" s="291"/>
      <c r="S60" s="180"/>
      <c r="T60" s="292"/>
      <c r="U60" s="525"/>
      <c r="V60" s="202"/>
      <c r="W60" s="179"/>
      <c r="X60" s="203"/>
      <c r="Y60" s="541"/>
      <c r="Z60" s="291"/>
      <c r="AA60" s="180"/>
      <c r="AB60" s="292"/>
      <c r="AC60" s="564"/>
      <c r="AD60" s="185"/>
      <c r="AE60" s="210"/>
      <c r="AF60" s="210"/>
      <c r="AG60" s="179"/>
      <c r="AH60" s="187"/>
    </row>
    <row r="61" spans="1:34" ht="20.25" customHeight="1">
      <c r="A61" s="18"/>
      <c r="B61" s="21" t="s">
        <v>10</v>
      </c>
      <c r="C61" s="35" t="s">
        <v>11</v>
      </c>
      <c r="D61" s="18"/>
      <c r="E61" s="18"/>
      <c r="F61" s="19"/>
      <c r="G61" s="19"/>
      <c r="H61" s="19"/>
      <c r="I61" s="19"/>
      <c r="J61" s="207"/>
      <c r="K61" s="208"/>
      <c r="L61" s="249"/>
      <c r="M61" s="512"/>
      <c r="N61" s="202"/>
      <c r="O61" s="179"/>
      <c r="P61" s="203"/>
      <c r="Q61" s="475"/>
      <c r="R61" s="291"/>
      <c r="S61" s="180"/>
      <c r="T61" s="292"/>
      <c r="U61" s="525"/>
      <c r="V61" s="202"/>
      <c r="W61" s="179"/>
      <c r="X61" s="203"/>
      <c r="Y61" s="541"/>
      <c r="Z61" s="291"/>
      <c r="AA61" s="180"/>
      <c r="AB61" s="292"/>
      <c r="AC61" s="564"/>
      <c r="AD61" s="185"/>
      <c r="AE61" s="210"/>
      <c r="AF61" s="210"/>
      <c r="AG61" s="179"/>
      <c r="AH61" s="187"/>
    </row>
    <row r="62" spans="1:34" ht="20.25" customHeight="1">
      <c r="A62" s="18"/>
      <c r="B62" s="18"/>
      <c r="C62" s="18"/>
      <c r="D62" s="18"/>
      <c r="E62" s="17" t="s">
        <v>259</v>
      </c>
      <c r="F62" s="17"/>
      <c r="G62" s="17"/>
      <c r="H62" s="79"/>
      <c r="I62" s="79"/>
      <c r="J62" s="207"/>
      <c r="K62" s="208"/>
      <c r="L62" s="249"/>
      <c r="M62" s="512"/>
      <c r="N62" s="202"/>
      <c r="O62" s="179"/>
      <c r="P62" s="203"/>
      <c r="Q62" s="475"/>
      <c r="R62" s="291"/>
      <c r="S62" s="180"/>
      <c r="T62" s="292"/>
      <c r="U62" s="525"/>
      <c r="V62" s="202"/>
      <c r="W62" s="179"/>
      <c r="X62" s="203"/>
      <c r="Y62" s="541"/>
      <c r="Z62" s="291"/>
      <c r="AA62" s="180"/>
      <c r="AB62" s="292"/>
      <c r="AC62" s="564"/>
      <c r="AD62" s="185"/>
      <c r="AE62" s="210"/>
      <c r="AF62" s="210"/>
      <c r="AG62" s="179"/>
      <c r="AH62" s="187"/>
    </row>
    <row r="63" spans="1:34" ht="20.25" customHeight="1">
      <c r="A63" s="18"/>
      <c r="B63" s="18"/>
      <c r="C63" s="18"/>
      <c r="D63" s="21" t="s">
        <v>188</v>
      </c>
      <c r="E63" s="173" t="str">
        <f>CONCATENATE(TEXT(LOOKUP($E$9,RATES!$M$7:$M$16,RATES!$P$7:$P$16),"0.00%")," - ",TEXT(LOOKUP($AA$9,RATES!$M$7:$M$16,RATES!$P$7:$P$16),"0.00%"))</f>
        <v>32.00% - 32.00%</v>
      </c>
      <c r="F63" s="30"/>
      <c r="G63" s="30"/>
      <c r="J63" s="252">
        <f>ROUND(LOOKUP($K$9,RATES!$M$7:$M$16,RATES!$P$7:$P$16)*(J13+J14+J15),0)</f>
        <v>0</v>
      </c>
      <c r="K63" s="208">
        <f>ROUND(LOOKUP($K$9,RATES!$M$7:$M$16,RATES!$P$7:$P$16)*(K13+K14+K15),0)</f>
        <v>0</v>
      </c>
      <c r="L63" s="209">
        <f>ROUND(LOOKUP($K$9,RATES!$M$7:$M$16,RATES!$P$7:$P$16)*(L13+L14+L15),0)</f>
        <v>0</v>
      </c>
      <c r="M63" s="512"/>
      <c r="N63" s="204">
        <f>ROUND(LOOKUP($O$9,RATES!$M$7:$M$16,RATES!$P$7:$P$16)*(N13+N14+N15),0)</f>
        <v>0</v>
      </c>
      <c r="O63" s="146">
        <f>ROUND(LOOKUP($K$9,RATES!$M$7:$M$16,RATES!$P$7:$P$16)*(O13+O14+O15),0)</f>
        <v>0</v>
      </c>
      <c r="P63" s="147">
        <f>ROUND(LOOKUP(O9,RATES!$M$7:$M$16,RATES!$P$7:$P$16)*(P13+P14+P15),0)</f>
        <v>0</v>
      </c>
      <c r="Q63" s="475"/>
      <c r="R63" s="252">
        <f>ROUND(LOOKUP($S$9,RATES!$M$7:$M$16,RATES!$P$7:$P$16)*(R13+R14+R15),0)</f>
        <v>0</v>
      </c>
      <c r="S63" s="208">
        <f>ROUND(LOOKUP($S$9,RATES!$M$7:$M$16,RATES!$P$7:$P$16)*(S13+S14+S15),0)</f>
        <v>0</v>
      </c>
      <c r="T63" s="209">
        <f>ROUND(LOOKUP($S$9,RATES!$M$7:$M$16,RATES!$P$7:$P$16)*(T13+T14+T15),0)</f>
        <v>0</v>
      </c>
      <c r="U63" s="525"/>
      <c r="V63" s="204"/>
      <c r="W63" s="146"/>
      <c r="X63" s="147"/>
      <c r="Y63" s="541"/>
      <c r="Z63" s="252"/>
      <c r="AA63" s="208"/>
      <c r="AB63" s="209"/>
      <c r="AC63" s="561"/>
      <c r="AD63" s="185">
        <f t="shared" ref="AD63:AF89" si="16">SUM(J63 + N63+R63+ V63+Z63)</f>
        <v>0</v>
      </c>
      <c r="AE63" s="210">
        <f t="shared" si="16"/>
        <v>0</v>
      </c>
      <c r="AF63" s="210">
        <f>SUM(L63 + P63+T63+ X63+AB63)</f>
        <v>0</v>
      </c>
      <c r="AG63" s="179"/>
      <c r="AH63" s="187">
        <f>SUM(AD63:AF63)</f>
        <v>0</v>
      </c>
    </row>
    <row r="64" spans="1:34" ht="20.25" hidden="1" customHeight="1">
      <c r="A64" s="18"/>
      <c r="B64" s="18"/>
      <c r="C64" s="18"/>
      <c r="D64" s="143" t="s">
        <v>223</v>
      </c>
      <c r="E64" s="456">
        <v>0.16</v>
      </c>
      <c r="F64" s="30"/>
      <c r="G64" s="30"/>
      <c r="J64" s="253">
        <f>ROUND(LOOKUP(K9,RATES!$M$7:$M$16,RATES!$P$7:$P$16)*(J16),0)</f>
        <v>0</v>
      </c>
      <c r="K64" s="208">
        <f>$E64*(K16)</f>
        <v>0</v>
      </c>
      <c r="L64" s="255">
        <f>ROUND(LOOKUP(K9,RATES!$M$7:$M$16,RATES!$P$7:$P$16)*(L16),0)</f>
        <v>0</v>
      </c>
      <c r="M64" s="513"/>
      <c r="N64" s="205">
        <f>ROUND(LOOKUP(O9,RATES!$M$7:$M$16,RATES!$P$7:$P$16)*(N16),0)</f>
        <v>0</v>
      </c>
      <c r="O64" s="222">
        <v>0</v>
      </c>
      <c r="P64" s="206">
        <f>ROUND(LOOKUP(O9,RATES!$M$7:$M$16,RATES!$P$7:$P$16)*(P16),0)</f>
        <v>0</v>
      </c>
      <c r="Q64" s="478"/>
      <c r="R64" s="253">
        <f>ROUND(LOOKUP(S9,RATES!$M$7:$M$16,RATES!$P$7:$P$16)*(R16),0)</f>
        <v>0</v>
      </c>
      <c r="S64" s="254">
        <v>0</v>
      </c>
      <c r="T64" s="255">
        <f>ROUND(LOOKUP(S9,RATES!$M$7:$M$16,RATES!$P$7:$P$16)*(T16),0)</f>
        <v>0</v>
      </c>
      <c r="U64" s="528"/>
      <c r="V64" s="205"/>
      <c r="W64" s="222"/>
      <c r="X64" s="206"/>
      <c r="Y64" s="544"/>
      <c r="Z64" s="253"/>
      <c r="AA64" s="254"/>
      <c r="AB64" s="255"/>
      <c r="AC64" s="565"/>
      <c r="AD64" s="223">
        <f>SUM(J64 + N64+R64+ V64+Z64)</f>
        <v>0</v>
      </c>
      <c r="AE64" s="224">
        <f>SUM(K64 + O64+S64+ W64+AA64)</f>
        <v>0</v>
      </c>
      <c r="AF64" s="224">
        <f>SUM(L64 + P64+T64+ X64+AB64)</f>
        <v>0</v>
      </c>
      <c r="AG64" s="179"/>
      <c r="AH64" s="348">
        <f>SUM(AD64:AF64)</f>
        <v>0</v>
      </c>
    </row>
    <row r="65" spans="1:34" ht="20.25" customHeight="1">
      <c r="A65" s="18"/>
      <c r="B65" s="18"/>
      <c r="C65" s="18"/>
      <c r="D65" s="123" t="s">
        <v>233</v>
      </c>
      <c r="E65" s="173" t="str">
        <f>CONCATENATE(TEXT(LOOKUP($E$9,RATES!$M$7:$M$16,RATES!$P$7:$P$16),"0.00%")," - ",TEXT(LOOKUP($AA$9,RATES!$M$7:$M$16,RATES!$P$7:$P$16),"0.00%"))</f>
        <v>32.00% - 32.00%</v>
      </c>
      <c r="F65" s="30"/>
      <c r="G65" s="30"/>
      <c r="J65" s="207">
        <f>ROUND(LOOKUP($K$9,RATES!$M$7:$M$16,RATES!$P$7:$P$16)*(J17+J18+J19),0)</f>
        <v>0</v>
      </c>
      <c r="K65" s="208">
        <f>ROUND(LOOKUP($K$9,RATES!$M$7:$M$16,RATES!$P$7:$P$16)*(K17+K18+K19),0)</f>
        <v>0</v>
      </c>
      <c r="L65" s="209">
        <f>ROUND(LOOKUP($K$9,RATES!$M$7:$M$16,RATES!$P$7:$P$16)*(L17+L18+L19),0)</f>
        <v>0</v>
      </c>
      <c r="M65" s="512"/>
      <c r="N65" s="204">
        <f>ROUND(LOOKUP($O$9,RATES!$M$7:$M$16,RATES!$P$7:$P$16)*(N17+N18+N19),0)</f>
        <v>0</v>
      </c>
      <c r="O65" s="146">
        <f>ROUND(LOOKUP($O$9,RATES!$M$7:$M$16,RATES!$P$7:$P$16)*(O17+O18+O19),0)</f>
        <v>0</v>
      </c>
      <c r="P65" s="147">
        <f>ROUND(LOOKUP(O9,RATES!$M$7:$M$16,RATES!$P$7:$P$16)*(P17+P18+P19),0)</f>
        <v>0</v>
      </c>
      <c r="Q65" s="475"/>
      <c r="R65" s="252">
        <f>ROUND(LOOKUP($S$9,RATES!$M$7:$M$16,RATES!$P$7:$P$16)*(R17+R18+R19),0)</f>
        <v>0</v>
      </c>
      <c r="S65" s="208">
        <f>ROUND(LOOKUP($S$9,RATES!$M$7:$M$16,RATES!$P$7:$P$16)*(S17+S18+S19),0)</f>
        <v>0</v>
      </c>
      <c r="T65" s="209">
        <f>ROUND(LOOKUP($S$9,RATES!$M$7:$M$16,RATES!$P$7:$P$16)*(T17+T18+T19),0)</f>
        <v>0</v>
      </c>
      <c r="U65" s="525"/>
      <c r="V65" s="204"/>
      <c r="W65" s="146"/>
      <c r="X65" s="229"/>
      <c r="Y65" s="541"/>
      <c r="Z65" s="252"/>
      <c r="AA65" s="208"/>
      <c r="AB65" s="209"/>
      <c r="AC65" s="561"/>
      <c r="AD65" s="185">
        <f t="shared" si="16"/>
        <v>0</v>
      </c>
      <c r="AE65" s="210">
        <f t="shared" si="16"/>
        <v>0</v>
      </c>
      <c r="AF65" s="210">
        <f>SUM(L65 + P65+T65+ X65+AB65)</f>
        <v>0</v>
      </c>
      <c r="AG65" s="179"/>
      <c r="AH65" s="187">
        <f>SUM(AD65:AF65)</f>
        <v>0</v>
      </c>
    </row>
    <row r="66" spans="1:34" ht="20.25" hidden="1" customHeight="1">
      <c r="A66" s="18"/>
      <c r="B66" s="18"/>
      <c r="C66" s="18"/>
      <c r="D66" s="143" t="s">
        <v>223</v>
      </c>
      <c r="E66" s="456">
        <v>0.16</v>
      </c>
      <c r="F66" s="30"/>
      <c r="G66" s="30"/>
      <c r="J66" s="253">
        <f>ROUND(LOOKUP(K9,RATES!$M$7:$M$16,RATES!$P$7:$P$16)*(J20),0)</f>
        <v>0</v>
      </c>
      <c r="K66" s="254">
        <f>K20</f>
        <v>0</v>
      </c>
      <c r="L66" s="255">
        <f>ROUND(LOOKUP(K9,RATES!$M$7:$M$16,RATES!$P$7:$P$16)*(L20),0)</f>
        <v>0</v>
      </c>
      <c r="M66" s="513"/>
      <c r="N66" s="205">
        <f>ROUND(LOOKUP(O9,RATES!$M$7:$M$16,RATES!$P$7:$P$16)*(N20),0)</f>
        <v>0</v>
      </c>
      <c r="O66" s="222">
        <v>0</v>
      </c>
      <c r="P66" s="206">
        <f>ROUND(LOOKUP(O9,RATES!$M$7:$M$16,RATES!$P$7:$P$16)*(P20),0)</f>
        <v>0</v>
      </c>
      <c r="Q66" s="478"/>
      <c r="R66" s="253">
        <f>ROUND(LOOKUP(S9,RATES!$M$7:$M$16,RATES!$P$7:$P$16)*(R20),0)</f>
        <v>0</v>
      </c>
      <c r="S66" s="254">
        <v>0</v>
      </c>
      <c r="T66" s="255">
        <f>ROUND(LOOKUP(S9,RATES!$M$7:$M$16,RATES!$P$7:$P$16)*(T20),0)</f>
        <v>0</v>
      </c>
      <c r="U66" s="528"/>
      <c r="V66" s="205"/>
      <c r="W66" s="222"/>
      <c r="X66" s="206"/>
      <c r="Y66" s="544"/>
      <c r="Z66" s="253"/>
      <c r="AA66" s="254"/>
      <c r="AB66" s="255"/>
      <c r="AC66" s="565"/>
      <c r="AD66" s="223">
        <f>J66+N66+R66+V66+Z66</f>
        <v>0</v>
      </c>
      <c r="AE66" s="224">
        <v>0</v>
      </c>
      <c r="AF66" s="224">
        <f>L66+P66+T66+X66+AB66</f>
        <v>0</v>
      </c>
      <c r="AG66" s="221"/>
      <c r="AH66" s="348">
        <f>SUM(AD66:AF66)</f>
        <v>0</v>
      </c>
    </row>
    <row r="67" spans="1:34" ht="20.25" customHeight="1">
      <c r="A67" s="18"/>
      <c r="B67" s="18"/>
      <c r="C67" s="18"/>
      <c r="D67" s="123" t="s">
        <v>31</v>
      </c>
      <c r="E67" s="173" t="str">
        <f>CONCATENATE(TEXT(LOOKUP($E$9,RATES!$M$7:$M$16,RATES!$P$7:$P$16),"0.00%")," - ",TEXT(LOOKUP($AA$9,RATES!$M$7:$M$16,RATES!$P$7:$P$16),"0.00%"))</f>
        <v>32.00% - 32.00%</v>
      </c>
      <c r="F67" s="30"/>
      <c r="G67" s="30"/>
      <c r="J67" s="207">
        <f>ROUND(LOOKUP($K$9,RATES!$M$7:$M$16,RATES!$P$7:$P$16)*(J21+J22+J23),0)</f>
        <v>0</v>
      </c>
      <c r="K67" s="208">
        <f>ROUND(LOOKUP($K$9,RATES!$M$7:$M$16,RATES!$P$7:$P$16)*(K21+K22+K23),0)</f>
        <v>0</v>
      </c>
      <c r="L67" s="209">
        <f>ROUND(LOOKUP($K$9,RATES!$M$7:$M$16,RATES!$P$7:$P$16)*(L21+L22+L23),0)</f>
        <v>0</v>
      </c>
      <c r="M67" s="512"/>
      <c r="N67" s="204">
        <f>ROUND(LOOKUP($O$9,RATES!$M$7:$M$16,RATES!$P$7:$P$16)*(N21+N22+N23),0)</f>
        <v>0</v>
      </c>
      <c r="O67" s="146">
        <f>ROUND(LOOKUP($O$9,RATES!$M$7:$M$16,RATES!$P$7:$P$16)*(O21+O22+O23),0)</f>
        <v>0</v>
      </c>
      <c r="P67" s="147">
        <f>ROUND(LOOKUP(O9,RATES!$M$7:$M$16,RATES!$P$7:$P$16)*(P21+P22+P23),0)</f>
        <v>0</v>
      </c>
      <c r="Q67" s="475"/>
      <c r="R67" s="252">
        <f>ROUND(LOOKUP($S$9,RATES!$M$7:$M$16,RATES!$P$7:$P$16)*(R21+R22+R23),0)</f>
        <v>0</v>
      </c>
      <c r="S67" s="208">
        <f>ROUND(LOOKUP($S$9,RATES!$M$7:$M$16,RATES!$P$7:$P$16)*(S21+S22+S23),0)</f>
        <v>0</v>
      </c>
      <c r="T67" s="209">
        <f>ROUND(LOOKUP($S$9,RATES!$M$7:$M$16,RATES!$P$7:$P$16)*(T21+T22+T23),0)</f>
        <v>0</v>
      </c>
      <c r="U67" s="525"/>
      <c r="V67" s="204"/>
      <c r="W67" s="146"/>
      <c r="X67" s="147"/>
      <c r="Y67" s="541"/>
      <c r="Z67" s="252"/>
      <c r="AA67" s="208"/>
      <c r="AB67" s="209"/>
      <c r="AC67" s="561"/>
      <c r="AD67" s="185">
        <f t="shared" si="16"/>
        <v>0</v>
      </c>
      <c r="AE67" s="210">
        <f t="shared" si="16"/>
        <v>0</v>
      </c>
      <c r="AF67" s="210">
        <f t="shared" si="16"/>
        <v>0</v>
      </c>
      <c r="AG67" s="179"/>
      <c r="AH67" s="187">
        <f t="shared" ref="AH67:AH81" si="17">SUM(AD67:AF67)</f>
        <v>0</v>
      </c>
    </row>
    <row r="68" spans="1:34" ht="20.25" customHeight="1">
      <c r="A68" s="18"/>
      <c r="B68" s="18"/>
      <c r="C68" s="18"/>
      <c r="D68" s="123" t="s">
        <v>81</v>
      </c>
      <c r="E68" s="173" t="str">
        <f>CONCATENATE(TEXT(LOOKUP($E$9,RATES!$M$7:$M$16,RATES!$P$7:$P$16),"0.00%")," - ",TEXT(LOOKUP($AA$9,RATES!$M$7:$M$16,RATES!$P$7:$P$16),"0.00%"))</f>
        <v>32.00% - 32.00%</v>
      </c>
      <c r="F68" s="30"/>
      <c r="G68" s="30"/>
      <c r="J68" s="207">
        <f>ROUND(LOOKUP($K$9,RATES!$M$7:$M$16,RATES!$P$7:$P$16)*(J24+J25+J26),0)</f>
        <v>0</v>
      </c>
      <c r="K68" s="208">
        <f>ROUND(LOOKUP($K$9,RATES!$M$7:$M$16,RATES!$P$7:$P$16)*(K24+K25+K26),0)</f>
        <v>0</v>
      </c>
      <c r="L68" s="209">
        <f>ROUND(LOOKUP($K$9,RATES!$M$7:$M$16,RATES!$P$7:$P$16)*(L24+L25+L26),0)</f>
        <v>0</v>
      </c>
      <c r="M68" s="512"/>
      <c r="N68" s="204">
        <f>ROUND(LOOKUP($O$9,RATES!$M$7:$M$16,RATES!$P$7:$P$16)*(N24+N25+N26),0)</f>
        <v>0</v>
      </c>
      <c r="O68" s="146">
        <f>ROUND(LOOKUP($O$9,RATES!$M$7:$M$16,RATES!$P$7:$P$16)*(O24+O25+O26),0)</f>
        <v>0</v>
      </c>
      <c r="P68" s="147">
        <f>ROUND(LOOKUP(O9,RATES!$M$7:$M$16,RATES!$P$7:$P$16)*(P24+P25+P26),0)</f>
        <v>0</v>
      </c>
      <c r="Q68" s="475"/>
      <c r="R68" s="252">
        <f>ROUND(LOOKUP($S$9,RATES!$M$7:$M$16,RATES!$P$7:$P$16)*(R24+R25+R26),0)</f>
        <v>0</v>
      </c>
      <c r="S68" s="208">
        <f>ROUND(LOOKUP($S$9,RATES!$M$7:$M$16,RATES!$P$7:$P$16)*(S24+S25+S26),0)</f>
        <v>0</v>
      </c>
      <c r="T68" s="209">
        <f>ROUND(LOOKUP($S$9,RATES!$M$7:$M$16,RATES!$P$7:$P$16)*(T24+T25+T26),0)</f>
        <v>0</v>
      </c>
      <c r="U68" s="525"/>
      <c r="V68" s="204"/>
      <c r="W68" s="146"/>
      <c r="X68" s="147"/>
      <c r="Y68" s="541"/>
      <c r="Z68" s="252"/>
      <c r="AA68" s="208"/>
      <c r="AB68" s="209"/>
      <c r="AC68" s="561"/>
      <c r="AD68" s="185">
        <f t="shared" si="16"/>
        <v>0</v>
      </c>
      <c r="AE68" s="210">
        <f t="shared" si="16"/>
        <v>0</v>
      </c>
      <c r="AF68" s="210">
        <f t="shared" si="16"/>
        <v>0</v>
      </c>
      <c r="AG68" s="179"/>
      <c r="AH68" s="187">
        <f t="shared" si="17"/>
        <v>0</v>
      </c>
    </row>
    <row r="69" spans="1:34" ht="20.25" customHeight="1">
      <c r="A69" s="18"/>
      <c r="B69" s="18"/>
      <c r="C69" s="18"/>
      <c r="D69" s="123" t="s">
        <v>82</v>
      </c>
      <c r="E69" s="173" t="str">
        <f>CONCATENATE(TEXT(LOOKUP($E$9,RATES!$M$7:$M$16,RATES!$P$7:$P$16),"0.00%")," - ",TEXT(LOOKUP($AA$9,RATES!$M$7:$M$16,RATES!$P$7:$P$16),"0.00%"))</f>
        <v>32.00% - 32.00%</v>
      </c>
      <c r="F69" s="30"/>
      <c r="G69" s="30"/>
      <c r="J69" s="207">
        <f>ROUND(LOOKUP($K$9,RATES!$M$7:$M$16,RATES!$P$7:$P$16)*(J27+J28+J29),0)</f>
        <v>0</v>
      </c>
      <c r="K69" s="208">
        <f>ROUND(LOOKUP($K$9,RATES!$M$7:$M$16,RATES!$P$7:$P$16)*(K27+K28+K29),0)</f>
        <v>0</v>
      </c>
      <c r="L69" s="209">
        <f>ROUND(LOOKUP($K$9,RATES!$M$7:$M$16,RATES!$P$7:$P$16)*(L27+L28+L29),0)</f>
        <v>0</v>
      </c>
      <c r="M69" s="512"/>
      <c r="N69" s="204">
        <f>ROUND(LOOKUP($O$9,RATES!$M$7:$M$16,RATES!$P$7:$P$16)*(N27+N28+N29),0)</f>
        <v>0</v>
      </c>
      <c r="O69" s="146">
        <f>ROUND(LOOKUP($O$9,RATES!$M$7:$M$16,RATES!$P$7:$P$16)*(O27+O28+O29),0)</f>
        <v>0</v>
      </c>
      <c r="P69" s="147">
        <f>ROUND(LOOKUP(O9,RATES!$M$7:$M$16,RATES!$P$7:$P$16)*(P27+P28+P29),0)</f>
        <v>0</v>
      </c>
      <c r="Q69" s="475"/>
      <c r="R69" s="252">
        <f>ROUND(LOOKUP($S$9,RATES!$M$7:$M$16,RATES!$P$7:$P$16)*(R27+R28+R29),0)</f>
        <v>0</v>
      </c>
      <c r="S69" s="208">
        <f>ROUND(LOOKUP($S$9,RATES!$M$7:$M$16,RATES!$P$7:$P$16)*(S27+S28+S29),0)</f>
        <v>0</v>
      </c>
      <c r="T69" s="209">
        <f>ROUND(LOOKUP($S$9,RATES!$M$7:$M$16,RATES!$P$7:$P$16)*(T27+T28+T29),0)</f>
        <v>0</v>
      </c>
      <c r="U69" s="525"/>
      <c r="V69" s="204"/>
      <c r="W69" s="146"/>
      <c r="X69" s="147"/>
      <c r="Y69" s="541"/>
      <c r="Z69" s="252"/>
      <c r="AA69" s="208"/>
      <c r="AB69" s="209"/>
      <c r="AC69" s="561"/>
      <c r="AD69" s="185">
        <f t="shared" si="16"/>
        <v>0</v>
      </c>
      <c r="AE69" s="210">
        <f t="shared" si="16"/>
        <v>0</v>
      </c>
      <c r="AF69" s="210">
        <f t="shared" si="16"/>
        <v>0</v>
      </c>
      <c r="AG69" s="179"/>
      <c r="AH69" s="187">
        <f t="shared" si="17"/>
        <v>0</v>
      </c>
    </row>
    <row r="70" spans="1:34" ht="20.25" customHeight="1">
      <c r="A70" s="18"/>
      <c r="B70" s="18"/>
      <c r="C70" s="18"/>
      <c r="D70" s="21"/>
      <c r="E70" s="161" t="s">
        <v>277</v>
      </c>
      <c r="F70" s="903"/>
      <c r="G70" s="903"/>
      <c r="J70" s="802">
        <f>SUM(J63:J69)</f>
        <v>0</v>
      </c>
      <c r="K70" s="803">
        <f>SUM(K63:K69)</f>
        <v>0</v>
      </c>
      <c r="L70" s="806">
        <f>SUM(L63:L69)</f>
        <v>0</v>
      </c>
      <c r="M70" s="512"/>
      <c r="N70" s="846">
        <f>SUM(N63:N69)</f>
        <v>0</v>
      </c>
      <c r="O70" s="844">
        <f>SUM(O63:O69)</f>
        <v>0</v>
      </c>
      <c r="P70" s="845">
        <f>SUM(P63:P69)</f>
        <v>0</v>
      </c>
      <c r="Q70" s="479"/>
      <c r="R70" s="802">
        <f>SUM(R63:R69)</f>
        <v>0</v>
      </c>
      <c r="S70" s="803">
        <f>SUM(S63:S69)</f>
        <v>0</v>
      </c>
      <c r="T70" s="806">
        <f>SUM(T63:T69)</f>
        <v>0</v>
      </c>
      <c r="U70" s="529"/>
      <c r="V70" s="225"/>
      <c r="W70" s="226"/>
      <c r="X70" s="227"/>
      <c r="Y70" s="545"/>
      <c r="Z70" s="256"/>
      <c r="AA70" s="257"/>
      <c r="AB70" s="258"/>
      <c r="AC70" s="566"/>
      <c r="AD70" s="798">
        <f>SUM(J70+N70+R70+V70+Z70)</f>
        <v>0</v>
      </c>
      <c r="AE70" s="799">
        <v>0</v>
      </c>
      <c r="AF70" s="799">
        <f>L70+P70+T70+X70+AB70</f>
        <v>0</v>
      </c>
      <c r="AG70" s="800"/>
      <c r="AH70" s="801">
        <f>AD70+AF70</f>
        <v>0</v>
      </c>
    </row>
    <row r="71" spans="1:34" ht="20.25" customHeight="1">
      <c r="A71" s="18"/>
      <c r="B71" s="18"/>
      <c r="C71" s="18"/>
      <c r="D71" s="21" t="s">
        <v>180</v>
      </c>
      <c r="E71" s="173" t="str">
        <f>CONCATENATE(TEXT(LOOKUP($E$9,RATES!$M$7:$M$16,RATES!$P$7:$P$16),"0.00%")," - ",TEXT(LOOKUP($AA$9,RATES!$M$7:$M$16,RATES!$P$7:$P$16),"0.00%"))</f>
        <v>32.00% - 32.00%</v>
      </c>
      <c r="F71" s="30"/>
      <c r="G71" s="30"/>
      <c r="J71" s="207">
        <f>ROUND(LOOKUP($K$9,RATES!$M$7:$M$16,RATES!$P$7:$P$16)*(J33),0)</f>
        <v>0</v>
      </c>
      <c r="K71" s="208">
        <f>ROUND(LOOKUP($K$9,RATES!$M$7:$M$16,RATES!$P$7:$P$16)*(K33),0)</f>
        <v>0</v>
      </c>
      <c r="L71" s="209">
        <f>LOOKUP($K$9,RATES!$M$7:$M$16,RATES!$P$7:$P$16)*(L33)</f>
        <v>0</v>
      </c>
      <c r="M71" s="512"/>
      <c r="N71" s="204">
        <f>ROUND(LOOKUP($O$9,RATES!$M$7:$M$16,RATES!$P$7:$P$16)*(N33),0)</f>
        <v>0</v>
      </c>
      <c r="O71" s="146">
        <f>ROUND(LOOKUP($O$9,RATES!$M$7:$M$16,RATES!$P$7:$P$16)*(O29+O30+O31),0)</f>
        <v>0</v>
      </c>
      <c r="P71" s="147">
        <f>LOOKUP(O9,RATES!$M$7:$M$16,RATES!$P$7:$P$16)*(P33)</f>
        <v>0</v>
      </c>
      <c r="Q71" s="475"/>
      <c r="R71" s="207">
        <f>ROUND(LOOKUP($S$9,RATES!$M$7:$M$16,RATES!$P$7:$P$16)*(R33),0)</f>
        <v>0</v>
      </c>
      <c r="S71" s="208">
        <f>ROUND(LOOKUP($S$9,RATES!$M$7:$M$16,RATES!$P$7:$P$16)*(S33),0)</f>
        <v>0</v>
      </c>
      <c r="T71" s="209">
        <f>LOOKUP($S$9,RATES!$M$7:$M$16,RATES!$P$7:$P$16)*(T33)</f>
        <v>0</v>
      </c>
      <c r="U71" s="525"/>
      <c r="V71" s="145"/>
      <c r="W71" s="146"/>
      <c r="X71" s="147"/>
      <c r="Y71" s="541"/>
      <c r="Z71" s="207"/>
      <c r="AA71" s="208"/>
      <c r="AB71" s="209"/>
      <c r="AC71" s="561"/>
      <c r="AD71" s="185">
        <f t="shared" si="16"/>
        <v>0</v>
      </c>
      <c r="AE71" s="210">
        <f t="shared" si="16"/>
        <v>0</v>
      </c>
      <c r="AF71" s="210">
        <f>SUM(L71 + P71+T71+ X71+AB71)</f>
        <v>0</v>
      </c>
      <c r="AG71" s="179"/>
      <c r="AH71" s="187">
        <f t="shared" si="17"/>
        <v>0</v>
      </c>
    </row>
    <row r="72" spans="1:34" ht="20.25" customHeight="1">
      <c r="A72" s="18"/>
      <c r="B72" s="18"/>
      <c r="C72" s="18"/>
      <c r="D72" s="21" t="s">
        <v>180</v>
      </c>
      <c r="E72" s="173" t="str">
        <f>CONCATENATE(TEXT(LOOKUP($E$9,RATES!$M$7:$M$16,RATES!$P$7:$P$16),"0.00%")," - ",TEXT(LOOKUP($AA$9,RATES!$M$7:$M$16,RATES!$P$7:$P$16),"0.00%"))</f>
        <v>32.00% - 32.00%</v>
      </c>
      <c r="F72" s="30"/>
      <c r="G72" s="30"/>
      <c r="J72" s="207">
        <f>ROUND(LOOKUP($K$9,RATES!$M$7:$M$16,RATES!$P$7:$P$16)*(J34),0)</f>
        <v>0</v>
      </c>
      <c r="K72" s="208">
        <f>ROUND(LOOKUP($K$9,RATES!$M$7:$M$16,RATES!$P$7:$P$16)*(K34),0)</f>
        <v>0</v>
      </c>
      <c r="L72" s="209">
        <f>LOOKUP($K$9,RATES!$M$7:$M$16,RATES!$P$7:$P$16)*(L34)</f>
        <v>0</v>
      </c>
      <c r="M72" s="512"/>
      <c r="N72" s="145">
        <f>ROUND(LOOKUP($O$9,RATES!$M$7:$M$16,RATES!$P$7:$P$16)*(N34),0)</f>
        <v>0</v>
      </c>
      <c r="O72" s="146">
        <f>ROUND(LOOKUP($O$9,RATES!$M$7:$M$16,RATES!$P$7:$P$16)*(O34),0)</f>
        <v>0</v>
      </c>
      <c r="P72" s="147">
        <f>LOOKUP(O9,RATES!$M$7:$M$16,RATES!$P$7:$P$16)*(P34)</f>
        <v>0</v>
      </c>
      <c r="Q72" s="475"/>
      <c r="R72" s="207">
        <f>ROUND(LOOKUP($S$9,RATES!$M$7:$M$16,RATES!$P$7:$P$16)*(R34),0)</f>
        <v>0</v>
      </c>
      <c r="S72" s="208">
        <f>ROUND(LOOKUP($S$9,RATES!$M$7:$M$16,RATES!$P$7:$P$16)*(S34),0)</f>
        <v>0</v>
      </c>
      <c r="T72" s="209">
        <f>LOOKUP($S$9,RATES!$M$7:$M$16,RATES!$P$7:$P$16)*(T34)</f>
        <v>0</v>
      </c>
      <c r="U72" s="525"/>
      <c r="V72" s="145"/>
      <c r="W72" s="146"/>
      <c r="X72" s="147"/>
      <c r="Y72" s="541"/>
      <c r="Z72" s="207"/>
      <c r="AA72" s="208"/>
      <c r="AB72" s="209"/>
      <c r="AC72" s="561"/>
      <c r="AD72" s="185">
        <f t="shared" si="16"/>
        <v>0</v>
      </c>
      <c r="AE72" s="210">
        <f t="shared" si="16"/>
        <v>0</v>
      </c>
      <c r="AF72" s="210">
        <f t="shared" si="16"/>
        <v>0</v>
      </c>
      <c r="AG72" s="179"/>
      <c r="AH72" s="187">
        <f t="shared" si="17"/>
        <v>0</v>
      </c>
    </row>
    <row r="73" spans="1:34" ht="20.25" customHeight="1">
      <c r="A73" s="18"/>
      <c r="B73" s="18"/>
      <c r="C73" s="18"/>
      <c r="D73" s="21" t="s">
        <v>180</v>
      </c>
      <c r="E73" s="173" t="str">
        <f>CONCATENATE(TEXT(LOOKUP($E$9,RATES!$M$7:$M$16,RATES!$P$7:$P$16),"0.00%")," - ",TEXT(LOOKUP($AA$9,RATES!$M$7:$M$16,RATES!$P$7:$P$16),"0.00%"))</f>
        <v>32.00% - 32.00%</v>
      </c>
      <c r="F73" s="30"/>
      <c r="G73" s="30"/>
      <c r="J73" s="207">
        <f>ROUND(LOOKUP($K$9,RATES!$M$7:$M$16,RATES!$P$7:$P$16)*(J35),0)</f>
        <v>0</v>
      </c>
      <c r="K73" s="208">
        <f>ROUND(LOOKUP($K$9,RATES!$M$7:$M$16,RATES!$P$7:$P$16)*(K35),0)</f>
        <v>0</v>
      </c>
      <c r="L73" s="209">
        <f>LOOKUP($K$9,RATES!$M$7:$M$16,RATES!$P$7:$P$16)*(L35)</f>
        <v>0</v>
      </c>
      <c r="M73" s="512"/>
      <c r="N73" s="145">
        <f>ROUND(LOOKUP($O$9,RATES!$M$7:$M$16,RATES!$P$7:$P$16)*(N35),0)</f>
        <v>0</v>
      </c>
      <c r="O73" s="146">
        <f>ROUND(LOOKUP($O$9,RATES!$M$7:$M$16,RATES!$P$7:$P$16)*(O35),0)</f>
        <v>0</v>
      </c>
      <c r="P73" s="147">
        <f>LOOKUP(O9,RATES!$M$7:$M$16,RATES!$P$7:$P$16)*(P35)</f>
        <v>0</v>
      </c>
      <c r="Q73" s="475"/>
      <c r="R73" s="207">
        <f>ROUND(LOOKUP($S$9,RATES!$M$7:$M$16,RATES!$P$7:$P$16)*(R35),0)</f>
        <v>0</v>
      </c>
      <c r="S73" s="208">
        <f>ROUND(LOOKUP($S$9,RATES!$M$7:$M$16,RATES!$P$7:$P$16)*(S35),0)</f>
        <v>0</v>
      </c>
      <c r="T73" s="209">
        <f>LOOKUP($S$9,RATES!$M$7:$M$16,RATES!$P$7:$P$16)*(T35)</f>
        <v>0</v>
      </c>
      <c r="U73" s="525"/>
      <c r="V73" s="145"/>
      <c r="W73" s="146"/>
      <c r="X73" s="147"/>
      <c r="Y73" s="541"/>
      <c r="Z73" s="207"/>
      <c r="AA73" s="208"/>
      <c r="AB73" s="209"/>
      <c r="AC73" s="561"/>
      <c r="AD73" s="185">
        <f t="shared" si="16"/>
        <v>0</v>
      </c>
      <c r="AE73" s="210">
        <f t="shared" si="16"/>
        <v>0</v>
      </c>
      <c r="AF73" s="210">
        <f t="shared" si="16"/>
        <v>0</v>
      </c>
      <c r="AG73" s="179"/>
      <c r="AH73" s="187">
        <f t="shared" si="17"/>
        <v>0</v>
      </c>
    </row>
    <row r="74" spans="1:34" ht="20.25" customHeight="1">
      <c r="A74" s="18"/>
      <c r="B74" s="18"/>
      <c r="C74" s="18"/>
      <c r="D74" s="21" t="s">
        <v>180</v>
      </c>
      <c r="E74" s="173" t="str">
        <f>CONCATENATE(TEXT(LOOKUP($E$9,RATES!$M$7:$M$16,RATES!$P$7:$P$16),"0.00%")," - ",TEXT(LOOKUP($AA$9,RATES!$M$7:$M$16,RATES!$P$7:$P$16),"0.00%"))</f>
        <v>32.00% - 32.00%</v>
      </c>
      <c r="F74" s="30"/>
      <c r="G74" s="30"/>
      <c r="J74" s="207">
        <f>ROUND(LOOKUP($K$9,RATES!$M$7:$M$16,RATES!$P$7:$P$16)*(J36),0)</f>
        <v>0</v>
      </c>
      <c r="K74" s="208">
        <f>ROUND(LOOKUP($K$9,RATES!$M$7:$M$16,RATES!$P$7:$P$16)*(K36),0)</f>
        <v>0</v>
      </c>
      <c r="L74" s="209">
        <f>LOOKUP($K$9,RATES!$M$7:$M$16,RATES!$P$7:$P$16)*(L36)</f>
        <v>0</v>
      </c>
      <c r="M74" s="512"/>
      <c r="N74" s="145">
        <f>ROUND(LOOKUP($O$9,RATES!$M$7:$M$16,RATES!$P$7:$P$16)*(N36),0)</f>
        <v>0</v>
      </c>
      <c r="O74" s="146">
        <f>ROUND(LOOKUP($O$9,RATES!$M$7:$M$16,RATES!$P$7:$P$16)*(O36),0)</f>
        <v>0</v>
      </c>
      <c r="P74" s="147">
        <f>LOOKUP(O9,RATES!$M$7:$M$16,RATES!$P$7:$P$16)*(P36)</f>
        <v>0</v>
      </c>
      <c r="Q74" s="475"/>
      <c r="R74" s="207">
        <f>ROUND(LOOKUP($S$9,RATES!$M$7:$M$16,RATES!$P$7:$P$16)*(R36),0)</f>
        <v>0</v>
      </c>
      <c r="S74" s="208">
        <f>ROUND(LOOKUP($S$9,RATES!$M$7:$M$16,RATES!$P$7:$P$16)*(S36),0)</f>
        <v>0</v>
      </c>
      <c r="T74" s="209">
        <f>LOOKUP($S$9,RATES!$M$7:$M$16,RATES!$P$7:$P$16)*(T36)</f>
        <v>0</v>
      </c>
      <c r="U74" s="525"/>
      <c r="V74" s="145"/>
      <c r="W74" s="146"/>
      <c r="X74" s="147"/>
      <c r="Y74" s="541"/>
      <c r="Z74" s="207"/>
      <c r="AA74" s="208"/>
      <c r="AB74" s="209"/>
      <c r="AC74" s="561"/>
      <c r="AD74" s="185">
        <f t="shared" si="16"/>
        <v>0</v>
      </c>
      <c r="AE74" s="210">
        <f t="shared" si="16"/>
        <v>0</v>
      </c>
      <c r="AF74" s="210">
        <f t="shared" si="16"/>
        <v>0</v>
      </c>
      <c r="AG74" s="179"/>
      <c r="AH74" s="187">
        <f t="shared" si="17"/>
        <v>0</v>
      </c>
    </row>
    <row r="75" spans="1:34" ht="20.25" customHeight="1">
      <c r="A75" s="18"/>
      <c r="B75" s="18"/>
      <c r="C75" s="18"/>
      <c r="D75" s="21" t="s">
        <v>180</v>
      </c>
      <c r="E75" s="173" t="str">
        <f>CONCATENATE(TEXT(LOOKUP($E$9,RATES!$M$7:$M$16,RATES!$P$7:$P$16),"0.00%")," - ",TEXT(LOOKUP($AA$9,RATES!$M$7:$M$16,RATES!$P$7:$P$16),"0.00%"))</f>
        <v>32.00% - 32.00%</v>
      </c>
      <c r="F75" s="30"/>
      <c r="G75" s="30"/>
      <c r="J75" s="207">
        <f>ROUND(LOOKUP($K$9,RATES!$M$7:$M$16,RATES!$P$7:$P$16)*(J37),0)</f>
        <v>0</v>
      </c>
      <c r="K75" s="208">
        <f>ROUND(LOOKUP($K$9,RATES!$M$7:$M$16,RATES!$P$7:$P$16)*(K37),0)</f>
        <v>0</v>
      </c>
      <c r="L75" s="209">
        <f>LOOKUP($K$9,RATES!$M$7:$M$16,RATES!$P$7:$P$16)*(L37)</f>
        <v>0</v>
      </c>
      <c r="M75" s="512"/>
      <c r="N75" s="145">
        <f>ROUND(LOOKUP($O$9,RATES!$M$7:$M$16,RATES!$P$7:$P$16)*(N37),0)</f>
        <v>0</v>
      </c>
      <c r="O75" s="146">
        <f>ROUND(LOOKUP($O$9,RATES!$M$7:$M$16,RATES!$P$7:$P$16)*(O37),0)</f>
        <v>0</v>
      </c>
      <c r="P75" s="147">
        <f>LOOKUP(O9,RATES!$M$7:$M$16,RATES!$P$7:$P$16)*(P37)</f>
        <v>0</v>
      </c>
      <c r="Q75" s="475"/>
      <c r="R75" s="207">
        <f>ROUND(LOOKUP($S$9,RATES!$M$7:$M$16,RATES!$P$7:$P$16)*(R37),0)</f>
        <v>0</v>
      </c>
      <c r="S75" s="208">
        <f>ROUND(LOOKUP($S$9,RATES!$M$7:$M$16,RATES!$P$7:$P$16)*(S37),0)</f>
        <v>0</v>
      </c>
      <c r="T75" s="209">
        <f>LOOKUP($S$9,RATES!$M$7:$M$16,RATES!$P$7:$P$16)*(T37)</f>
        <v>0</v>
      </c>
      <c r="U75" s="525"/>
      <c r="V75" s="145"/>
      <c r="W75" s="146"/>
      <c r="X75" s="147"/>
      <c r="Y75" s="541"/>
      <c r="Z75" s="207"/>
      <c r="AA75" s="208"/>
      <c r="AB75" s="209"/>
      <c r="AC75" s="561"/>
      <c r="AD75" s="185">
        <f t="shared" si="16"/>
        <v>0</v>
      </c>
      <c r="AE75" s="210">
        <f t="shared" si="16"/>
        <v>0</v>
      </c>
      <c r="AF75" s="210">
        <f t="shared" si="16"/>
        <v>0</v>
      </c>
      <c r="AG75" s="179"/>
      <c r="AH75" s="187">
        <f t="shared" si="17"/>
        <v>0</v>
      </c>
    </row>
    <row r="76" spans="1:34" ht="23.25" hidden="1" customHeight="1">
      <c r="A76" s="18"/>
      <c r="B76" s="18"/>
      <c r="C76" s="18"/>
      <c r="D76" s="21" t="s">
        <v>180</v>
      </c>
      <c r="E76" s="173" t="str">
        <f>CONCATENATE(TEXT(LOOKUP($E$9,RATES!$M$7:$M$16,RATES!$P$7:$P$16),"0.00%")," - ",TEXT(LOOKUP($AA$9,RATES!$M$7:$M$16,RATES!$P$7:$P$16),"0.00%"))</f>
        <v>32.00% - 32.00%</v>
      </c>
      <c r="F76" s="30"/>
      <c r="G76" s="30"/>
      <c r="J76" s="207">
        <f>ROUND(LOOKUP($K$9,RATES!$M$7:$M$16,RATES!$P$7:$P$16)*(J38),0)</f>
        <v>0</v>
      </c>
      <c r="K76" s="208">
        <f>ROUND(LOOKUP($K$9,RATES!$M$7:$M$16,RATES!$P$7:$P$16)*(K38),0)</f>
        <v>0</v>
      </c>
      <c r="L76" s="209">
        <f>LOOKUP($K$9,RATES!$M$7:$M$16,RATES!$P$7:$P$16)*(L38)</f>
        <v>0</v>
      </c>
      <c r="M76" s="512"/>
      <c r="N76" s="145">
        <f>ROUND(LOOKUP($O$9,RATES!$M$7:$M$16,RATES!$P$7:$P$16)*(N38),0)</f>
        <v>0</v>
      </c>
      <c r="O76" s="146">
        <f>ROUND(LOOKUP($O$9,RATES!$M$7:$M$16,RATES!$P$7:$P$16)*(O38),0)</f>
        <v>0</v>
      </c>
      <c r="P76" s="147">
        <f>LOOKUP(O9,RATES!$M$7:$M$16,RATES!$P$7:$P$16)*(P38)</f>
        <v>0</v>
      </c>
      <c r="Q76" s="475"/>
      <c r="R76" s="207">
        <f>ROUND(LOOKUP($S$9,RATES!$M$7:$M$16,RATES!$P$7:$P$16)*(R38),0)</f>
        <v>0</v>
      </c>
      <c r="S76" s="208">
        <f>ROUND(LOOKUP($S$9,RATES!$M$7:$M$16,RATES!$P$7:$P$16)*(S38),0)</f>
        <v>0</v>
      </c>
      <c r="T76" s="209">
        <f>LOOKUP($S$9,RATES!$M$7:$M$16,RATES!$P$7:$P$16)*(T38)</f>
        <v>0</v>
      </c>
      <c r="U76" s="525"/>
      <c r="V76" s="145"/>
      <c r="W76" s="146"/>
      <c r="X76" s="147"/>
      <c r="Y76" s="541"/>
      <c r="Z76" s="207"/>
      <c r="AA76" s="208"/>
      <c r="AB76" s="209"/>
      <c r="AC76" s="561"/>
      <c r="AD76" s="185">
        <f t="shared" si="16"/>
        <v>0</v>
      </c>
      <c r="AE76" s="210">
        <f t="shared" si="16"/>
        <v>0</v>
      </c>
      <c r="AF76" s="210">
        <f t="shared" si="16"/>
        <v>0</v>
      </c>
      <c r="AG76" s="179"/>
      <c r="AH76" s="187">
        <f t="shared" si="17"/>
        <v>0</v>
      </c>
    </row>
    <row r="77" spans="1:34" ht="20.25" hidden="1" customHeight="1">
      <c r="A77" s="18"/>
      <c r="B77" s="18"/>
      <c r="C77" s="18"/>
      <c r="D77" s="21" t="s">
        <v>180</v>
      </c>
      <c r="E77" s="173" t="str">
        <f>CONCATENATE(TEXT(LOOKUP($E$9,RATES!$M$7:$M$16,RATES!$P$7:$P$16),"0.00%")," - ",TEXT(LOOKUP($AA$9,RATES!$M$7:$M$16,RATES!$P$7:$P$16),"0.00%"))</f>
        <v>32.00% - 32.00%</v>
      </c>
      <c r="F77" s="30"/>
      <c r="G77" s="30"/>
      <c r="J77" s="207">
        <f>ROUND(LOOKUP($K$9,RATES!$M$7:$M$16,RATES!$P$7:$P$16)*(J39),0)</f>
        <v>0</v>
      </c>
      <c r="K77" s="208">
        <f>ROUND(LOOKUP($K$9,RATES!$M$7:$M$16,RATES!$P$7:$P$16)*(K39),0)</f>
        <v>0</v>
      </c>
      <c r="L77" s="209">
        <f>LOOKUP($K$9,RATES!$M$7:$M$16,RATES!$P$7:$P$16)*(L39)</f>
        <v>0</v>
      </c>
      <c r="M77" s="512"/>
      <c r="N77" s="145">
        <f>ROUND(LOOKUP($O$9,RATES!$M$7:$M$16,RATES!$P$7:$P$16)*(N39),0)</f>
        <v>0</v>
      </c>
      <c r="O77" s="146">
        <f>ROUND(LOOKUP($O$9,RATES!$M$7:$M$16,RATES!$P$7:$P$16)*(O39),0)</f>
        <v>0</v>
      </c>
      <c r="P77" s="147">
        <f>LOOKUP(O9,RATES!$M$7:$M$16,RATES!$P$7:$P$16)*(P39)</f>
        <v>0</v>
      </c>
      <c r="Q77" s="475"/>
      <c r="R77" s="207">
        <f>ROUND(LOOKUP($S$9,RATES!$M$7:$M$16,RATES!$P$7:$P$16)*(R39),0)</f>
        <v>0</v>
      </c>
      <c r="S77" s="208">
        <f>ROUND(LOOKUP($S$9,RATES!$M$7:$M$16,RATES!$P$7:$P$16)*(S39),0)</f>
        <v>0</v>
      </c>
      <c r="T77" s="209">
        <f>LOOKUP($S$9,RATES!$M$7:$M$16,RATES!$P$7:$P$16)*(T39)</f>
        <v>0</v>
      </c>
      <c r="U77" s="525"/>
      <c r="V77" s="145"/>
      <c r="W77" s="146"/>
      <c r="X77" s="147"/>
      <c r="Y77" s="541"/>
      <c r="Z77" s="207"/>
      <c r="AA77" s="208"/>
      <c r="AB77" s="209"/>
      <c r="AC77" s="561"/>
      <c r="AD77" s="185">
        <f t="shared" si="16"/>
        <v>0</v>
      </c>
      <c r="AE77" s="210">
        <f t="shared" si="16"/>
        <v>0</v>
      </c>
      <c r="AF77" s="210">
        <f t="shared" si="16"/>
        <v>0</v>
      </c>
      <c r="AG77" s="179"/>
      <c r="AH77" s="187">
        <f t="shared" si="17"/>
        <v>0</v>
      </c>
    </row>
    <row r="78" spans="1:34" ht="20.25" hidden="1" customHeight="1">
      <c r="A78" s="18"/>
      <c r="B78" s="18"/>
      <c r="C78" s="18"/>
      <c r="D78" s="21" t="s">
        <v>180</v>
      </c>
      <c r="E78" s="173" t="str">
        <f>CONCATENATE(TEXT(LOOKUP($E$9,RATES!$M$7:$M$16,RATES!$P$7:$P$16),"0.00%")," - ",TEXT(LOOKUP($AA$9,RATES!$M$7:$M$16,RATES!$P$7:$P$16),"0.00%"))</f>
        <v>32.00% - 32.00%</v>
      </c>
      <c r="F78" s="30"/>
      <c r="G78" s="30"/>
      <c r="J78" s="207">
        <f>ROUND(LOOKUP($K$9,RATES!$M$7:$M$16,RATES!$P$7:$P$16)*(J40),0)</f>
        <v>0</v>
      </c>
      <c r="K78" s="208">
        <f>ROUND(LOOKUP($K$9,RATES!$M$7:$M$16,RATES!$P$7:$P$16)*(K40),0)</f>
        <v>0</v>
      </c>
      <c r="L78" s="209">
        <f>LOOKUP($K$9,RATES!$M$7:$M$16,RATES!$P$7:$P$16)*(L40)</f>
        <v>0</v>
      </c>
      <c r="M78" s="512"/>
      <c r="N78" s="145">
        <f>ROUND(LOOKUP($O$9,RATES!$M$7:$M$16,RATES!$P$7:$P$16)*(N40),0)</f>
        <v>0</v>
      </c>
      <c r="O78" s="146">
        <f>ROUND(LOOKUP($O$9,RATES!$M$7:$M$16,RATES!$P$7:$P$16)*(O40),0)</f>
        <v>0</v>
      </c>
      <c r="P78" s="147">
        <f>LOOKUP(O9,RATES!$M$7:$M$16,RATES!$P$7:$P$16)*(P40)</f>
        <v>0</v>
      </c>
      <c r="Q78" s="475"/>
      <c r="R78" s="207">
        <f>ROUND(LOOKUP($S$9,RATES!$M$7:$M$16,RATES!$P$7:$P$16)*(R40),0)</f>
        <v>0</v>
      </c>
      <c r="S78" s="208">
        <f>ROUND(LOOKUP($S$9,RATES!$M$7:$M$16,RATES!$P$7:$P$16)*(S40),0)</f>
        <v>0</v>
      </c>
      <c r="T78" s="209">
        <f>LOOKUP($S$9,RATES!$M$7:$M$16,RATES!$P$7:$P$16)*(T40)</f>
        <v>0</v>
      </c>
      <c r="U78" s="525"/>
      <c r="V78" s="145"/>
      <c r="W78" s="146"/>
      <c r="X78" s="147"/>
      <c r="Y78" s="541"/>
      <c r="Z78" s="207"/>
      <c r="AA78" s="208"/>
      <c r="AB78" s="209"/>
      <c r="AC78" s="561"/>
      <c r="AD78" s="185">
        <f t="shared" si="16"/>
        <v>0</v>
      </c>
      <c r="AE78" s="210">
        <f t="shared" si="16"/>
        <v>0</v>
      </c>
      <c r="AF78" s="210">
        <f t="shared" si="16"/>
        <v>0</v>
      </c>
      <c r="AG78" s="179"/>
      <c r="AH78" s="187">
        <f t="shared" si="17"/>
        <v>0</v>
      </c>
    </row>
    <row r="79" spans="1:34" ht="20.25" hidden="1" customHeight="1">
      <c r="A79" s="18"/>
      <c r="B79" s="18"/>
      <c r="C79" s="18"/>
      <c r="D79" s="21" t="s">
        <v>180</v>
      </c>
      <c r="E79" s="173" t="str">
        <f>CONCATENATE(TEXT(LOOKUP($E$9,RATES!$M$7:$M$16,RATES!$P$7:$P$16),"0.00%")," - ",TEXT(LOOKUP($AA$9,RATES!$M$7:$M$16,RATES!$P$7:$P$16),"0.00%"))</f>
        <v>32.00% - 32.00%</v>
      </c>
      <c r="F79" s="30"/>
      <c r="G79" s="30"/>
      <c r="J79" s="207">
        <f>ROUND(LOOKUP($K$9,RATES!$M$7:$M$16,RATES!$P$7:$P$16)*(J41),0)</f>
        <v>0</v>
      </c>
      <c r="K79" s="208">
        <f>ROUND(LOOKUP($K$9,RATES!$M$7:$M$16,RATES!$P$7:$P$16)*(K41),0)</f>
        <v>0</v>
      </c>
      <c r="L79" s="209">
        <f>LOOKUP($K$9,RATES!$M$7:$M$16,RATES!$P$7:$P$16)*(L41)</f>
        <v>0</v>
      </c>
      <c r="M79" s="512"/>
      <c r="N79" s="145">
        <f>ROUND(LOOKUP($O$9,RATES!$M$7:$M$16,RATES!$P$7:$P$16)*(N41),0)</f>
        <v>0</v>
      </c>
      <c r="O79" s="146">
        <f>ROUND(LOOKUP($O$9,RATES!$M$7:$M$16,RATES!$P$7:$P$16)*(O41),0)</f>
        <v>0</v>
      </c>
      <c r="P79" s="147">
        <f>LOOKUP(O9,RATES!$M$7:$M$16,RATES!$P$7:$P$16)*(P41)</f>
        <v>0</v>
      </c>
      <c r="Q79" s="475"/>
      <c r="R79" s="207">
        <f>ROUND(LOOKUP($S$9,RATES!$M$7:$M$16,RATES!$P$7:$P$16)*(R41),0)</f>
        <v>0</v>
      </c>
      <c r="S79" s="208">
        <f>ROUND(LOOKUP($S$9,RATES!$M$7:$M$16,RATES!$P$7:$P$16)*(S41),0)</f>
        <v>0</v>
      </c>
      <c r="T79" s="209">
        <f>LOOKUP($S$9,RATES!$M$7:$M$16,RATES!$P$7:$P$16)*(T41)</f>
        <v>0</v>
      </c>
      <c r="U79" s="525"/>
      <c r="V79" s="145"/>
      <c r="W79" s="146"/>
      <c r="X79" s="147"/>
      <c r="Y79" s="541"/>
      <c r="Z79" s="207"/>
      <c r="AA79" s="208"/>
      <c r="AB79" s="209"/>
      <c r="AC79" s="561"/>
      <c r="AD79" s="185">
        <f t="shared" si="16"/>
        <v>0</v>
      </c>
      <c r="AE79" s="210">
        <f>SUM(K79 + O79+S79+ W79+AA79)</f>
        <v>0</v>
      </c>
      <c r="AF79" s="210">
        <f t="shared" si="16"/>
        <v>0</v>
      </c>
      <c r="AG79" s="179"/>
      <c r="AH79" s="187">
        <f t="shared" si="17"/>
        <v>0</v>
      </c>
    </row>
    <row r="80" spans="1:34" ht="20.25" hidden="1" customHeight="1">
      <c r="A80" s="18"/>
      <c r="B80" s="18"/>
      <c r="C80" s="18"/>
      <c r="D80" s="432" t="s">
        <v>180</v>
      </c>
      <c r="E80" s="173" t="str">
        <f>CONCATENATE(TEXT(LOOKUP($E$9,RATES!$M$7:$M$16,RATES!$P$7:$P$16),"0.00%")," - ",TEXT(LOOKUP($AA$9,RATES!$M$7:$M$16,RATES!$P$7:$P$16),"0.00%"))</f>
        <v>32.00% - 32.00%</v>
      </c>
      <c r="F80" s="30"/>
      <c r="G80" s="30"/>
      <c r="J80" s="207">
        <f>ROUND(LOOKUP($K$9,RATES!$M$7:$M$16,RATES!$P$7:$P$16)*(J42),0)</f>
        <v>0</v>
      </c>
      <c r="K80" s="208">
        <f>ROUND(LOOKUP($K$9,RATES!$M$7:$M$16,RATES!$P$7:$P$16)*(K42),0)</f>
        <v>0</v>
      </c>
      <c r="L80" s="209">
        <f>LOOKUP($K$9,RATES!$M$7:$M$16,RATES!$P$7:$P$16)*(L42)</f>
        <v>0</v>
      </c>
      <c r="M80" s="512"/>
      <c r="N80" s="145">
        <f>ROUND(LOOKUP($O$9,RATES!$M$7:$M$16,RATES!$P$7:$P$16)*(N42),0)</f>
        <v>0</v>
      </c>
      <c r="O80" s="146">
        <f>ROUND(LOOKUP($O$9,RATES!$M$7:$M$16,RATES!$P$7:$P$16)*(O42),0)</f>
        <v>0</v>
      </c>
      <c r="P80" s="147">
        <f>LOOKUP(O9,RATES!$M$7:$M$16,RATES!$P$7:$P$16)*(P42)</f>
        <v>0</v>
      </c>
      <c r="Q80" s="475"/>
      <c r="R80" s="207">
        <f>ROUND(LOOKUP($S$9,RATES!$M$7:$M$16,RATES!$P$7:$P$16)*(R42),0)</f>
        <v>0</v>
      </c>
      <c r="S80" s="208">
        <f>ROUND(LOOKUP($S$9,RATES!$M$7:$M$16,RATES!$P$7:$P$16)*(S42),0)</f>
        <v>0</v>
      </c>
      <c r="T80" s="209">
        <f>LOOKUP($S$9,RATES!$M$7:$M$16,RATES!$P$7:$P$16)*(T42)</f>
        <v>0</v>
      </c>
      <c r="U80" s="525"/>
      <c r="V80" s="145"/>
      <c r="W80" s="146"/>
      <c r="X80" s="147"/>
      <c r="Y80" s="541"/>
      <c r="Z80" s="207"/>
      <c r="AA80" s="208"/>
      <c r="AB80" s="209"/>
      <c r="AC80" s="561"/>
      <c r="AD80" s="185">
        <f t="shared" si="16"/>
        <v>0</v>
      </c>
      <c r="AE80" s="210">
        <f t="shared" si="16"/>
        <v>0</v>
      </c>
      <c r="AF80" s="210">
        <f t="shared" si="16"/>
        <v>0</v>
      </c>
      <c r="AG80" s="179"/>
      <c r="AH80" s="187">
        <f t="shared" si="17"/>
        <v>0</v>
      </c>
    </row>
    <row r="81" spans="1:34" ht="20.25" customHeight="1">
      <c r="A81" s="18"/>
      <c r="B81" s="18"/>
      <c r="C81" s="18"/>
      <c r="D81" s="123" t="s">
        <v>258</v>
      </c>
      <c r="E81" s="739">
        <f>(RATES!$H$10)</f>
        <v>0.02</v>
      </c>
      <c r="F81" s="228"/>
      <c r="G81" s="228"/>
      <c r="H81" s="79"/>
      <c r="I81" s="79"/>
      <c r="J81" s="207">
        <f>ROUND($E81*(J44+J45+J46+J48+J49+J50+J51+J52+J53),0)</f>
        <v>0</v>
      </c>
      <c r="K81" s="208">
        <f>ROUND($E81*(K48+K49+K50+K51+K52+K53),0)</f>
        <v>0</v>
      </c>
      <c r="L81" s="209">
        <f>ROUND($E81*(L48+L49+L50+L51+L52+L53),0)</f>
        <v>0</v>
      </c>
      <c r="M81" s="512"/>
      <c r="N81" s="145">
        <f>ROUND($E81*(N44+N45+N46+N48+N49+N50+N51+N52+N53),0)</f>
        <v>0</v>
      </c>
      <c r="O81" s="146">
        <f>ROUND($E81*(O48+O49+O50+O51+O52+O53),0)</f>
        <v>0</v>
      </c>
      <c r="P81" s="147">
        <f>ROUND($E81*(P48+P49+P50+P51+P52+P53),0)</f>
        <v>0</v>
      </c>
      <c r="Q81" s="475"/>
      <c r="R81" s="207">
        <f>ROUND($E81*(R44+R45+R46+R48+R49+R50+R51+R52+R53),0)</f>
        <v>0</v>
      </c>
      <c r="S81" s="208">
        <f>ROUND($E81*(S48+S49+S50+S51+S52+S53),0)</f>
        <v>0</v>
      </c>
      <c r="T81" s="209">
        <f>ROUND($E81*(T48+T49+T50+T51+T52+T53),0)</f>
        <v>0</v>
      </c>
      <c r="U81" s="525"/>
      <c r="V81" s="145"/>
      <c r="W81" s="146"/>
      <c r="X81" s="147"/>
      <c r="Y81" s="541"/>
      <c r="Z81" s="207"/>
      <c r="AA81" s="208"/>
      <c r="AB81" s="209"/>
      <c r="AC81" s="561"/>
      <c r="AD81" s="185">
        <f t="shared" si="16"/>
        <v>0</v>
      </c>
      <c r="AE81" s="210">
        <f t="shared" si="16"/>
        <v>0</v>
      </c>
      <c r="AF81" s="210">
        <f t="shared" si="16"/>
        <v>0</v>
      </c>
      <c r="AG81" s="179"/>
      <c r="AH81" s="187">
        <f t="shared" si="17"/>
        <v>0</v>
      </c>
    </row>
    <row r="82" spans="1:34" ht="20.25" customHeight="1">
      <c r="A82" s="18"/>
      <c r="B82" s="18"/>
      <c r="C82" s="18"/>
      <c r="D82" s="123"/>
      <c r="E82" s="173"/>
      <c r="F82" s="228" t="s">
        <v>240</v>
      </c>
      <c r="G82" s="228" t="s">
        <v>241</v>
      </c>
      <c r="H82" s="79" t="s">
        <v>242</v>
      </c>
      <c r="I82" s="79"/>
      <c r="J82" s="207"/>
      <c r="K82" s="208"/>
      <c r="L82" s="209"/>
      <c r="M82" s="512"/>
      <c r="N82" s="145"/>
      <c r="O82" s="146"/>
      <c r="P82" s="147"/>
      <c r="Q82" s="475"/>
      <c r="R82" s="207"/>
      <c r="S82" s="208"/>
      <c r="T82" s="209"/>
      <c r="U82" s="525"/>
      <c r="V82" s="145"/>
      <c r="W82" s="146"/>
      <c r="X82" s="147"/>
      <c r="Y82" s="541"/>
      <c r="Z82" s="207"/>
      <c r="AA82" s="208"/>
      <c r="AB82" s="209"/>
      <c r="AC82" s="561"/>
      <c r="AD82" s="185"/>
      <c r="AE82" s="210"/>
      <c r="AF82" s="210"/>
      <c r="AG82" s="179"/>
      <c r="AH82" s="187"/>
    </row>
    <row r="83" spans="1:34" ht="20.25" customHeight="1">
      <c r="A83" s="216"/>
      <c r="B83" s="217"/>
      <c r="C83" s="217"/>
      <c r="D83" s="21" t="s">
        <v>189</v>
      </c>
      <c r="E83" s="141"/>
      <c r="F83" s="171">
        <v>0</v>
      </c>
      <c r="G83" s="171">
        <v>0</v>
      </c>
      <c r="H83" s="169">
        <v>0</v>
      </c>
      <c r="I83" s="169"/>
      <c r="J83" s="207">
        <v>0</v>
      </c>
      <c r="K83" s="208">
        <v>0</v>
      </c>
      <c r="L83" s="209">
        <f>(F48*F83)+(F49*G83)+(F50*H83)+(F51*F83)+(F52*G83)+(F53*H83)</f>
        <v>0</v>
      </c>
      <c r="M83" s="514"/>
      <c r="N83" s="148">
        <v>0</v>
      </c>
      <c r="O83" s="149">
        <v>0</v>
      </c>
      <c r="P83" s="150">
        <f>(F48*F83)+(F49*G83)+(F50*H83)+(F51*F83)+(F52*G83)+(F53*H83)</f>
        <v>0</v>
      </c>
      <c r="Q83" s="475"/>
      <c r="R83" s="211">
        <v>0</v>
      </c>
      <c r="S83" s="212">
        <v>0</v>
      </c>
      <c r="T83" s="213">
        <f>(F48*F83)+(F49*G83)+(F50*H83)+(F51*F83)+(F52*G83)+(F53*H83)</f>
        <v>0</v>
      </c>
      <c r="U83" s="525"/>
      <c r="V83" s="218"/>
      <c r="W83" s="220"/>
      <c r="X83" s="150"/>
      <c r="Y83" s="541"/>
      <c r="Z83" s="211"/>
      <c r="AA83" s="212"/>
      <c r="AB83" s="213"/>
      <c r="AC83" s="567"/>
      <c r="AD83" s="185">
        <f t="shared" si="16"/>
        <v>0</v>
      </c>
      <c r="AE83" s="210">
        <f t="shared" si="16"/>
        <v>0</v>
      </c>
      <c r="AF83" s="210">
        <f>SUM(L83:AB83)</f>
        <v>0</v>
      </c>
      <c r="AG83" s="179"/>
      <c r="AH83" s="187">
        <f>SUM(AD83:AF83)</f>
        <v>0</v>
      </c>
    </row>
    <row r="84" spans="1:34" ht="20.25" customHeight="1">
      <c r="A84" s="217"/>
      <c r="B84" s="217"/>
      <c r="C84" s="217"/>
      <c r="D84" s="123" t="s">
        <v>243</v>
      </c>
      <c r="E84" s="141"/>
      <c r="F84" s="171">
        <v>0</v>
      </c>
      <c r="G84" s="171">
        <v>0</v>
      </c>
      <c r="H84" s="169">
        <v>0</v>
      </c>
      <c r="I84" s="169"/>
      <c r="J84" s="207">
        <f>(F48*F84)+(F49*G84)+(F50*H84)+(F51*F84)+(F52*G84)+(F53*H84)</f>
        <v>0</v>
      </c>
      <c r="K84" s="208">
        <v>0</v>
      </c>
      <c r="L84" s="209">
        <v>0</v>
      </c>
      <c r="M84" s="514"/>
      <c r="N84" s="145">
        <f>J84+(J84*RATES!H49)</f>
        <v>0</v>
      </c>
      <c r="O84" s="149">
        <v>0</v>
      </c>
      <c r="P84" s="150">
        <v>0</v>
      </c>
      <c r="Q84" s="475"/>
      <c r="R84" s="207">
        <f>N84+(N84*RATES!H49)</f>
        <v>0</v>
      </c>
      <c r="S84" s="212">
        <v>0</v>
      </c>
      <c r="T84" s="213">
        <f>VALUE(P84)*0.03</f>
        <v>0</v>
      </c>
      <c r="U84" s="525"/>
      <c r="V84" s="145"/>
      <c r="W84" s="220"/>
      <c r="X84" s="150"/>
      <c r="Y84" s="541"/>
      <c r="Z84" s="207"/>
      <c r="AA84" s="212"/>
      <c r="AB84" s="213"/>
      <c r="AC84" s="568"/>
      <c r="AD84" s="185">
        <f>SUM(J84:Z84)</f>
        <v>0</v>
      </c>
      <c r="AE84" s="210">
        <f t="shared" si="16"/>
        <v>0</v>
      </c>
      <c r="AF84" s="210">
        <f>SUM(L84 + P84+T84+ X84+AB84)</f>
        <v>0</v>
      </c>
      <c r="AG84" s="179"/>
      <c r="AH84" s="187">
        <f t="shared" ref="AH84:AH90" si="18">SUM(AD84:AF84)</f>
        <v>0</v>
      </c>
    </row>
    <row r="85" spans="1:34" ht="20.25" customHeight="1">
      <c r="A85" s="217"/>
      <c r="B85" s="217"/>
      <c r="C85" s="217"/>
      <c r="D85" s="123" t="s">
        <v>299</v>
      </c>
      <c r="E85" s="144"/>
      <c r="F85" s="172">
        <v>0</v>
      </c>
      <c r="G85" s="171">
        <v>0</v>
      </c>
      <c r="H85" s="169">
        <v>0</v>
      </c>
      <c r="I85" s="169"/>
      <c r="J85" s="207">
        <f>(F48*F85)+(F49*G85)+(F50*H85)+(F51*F85)+(F52*G85)+(F53*H85)</f>
        <v>0</v>
      </c>
      <c r="K85" s="208">
        <v>0</v>
      </c>
      <c r="L85" s="209">
        <v>0</v>
      </c>
      <c r="M85" s="514"/>
      <c r="N85" s="145">
        <f>J85+(J85*RATES!H48)</f>
        <v>0</v>
      </c>
      <c r="O85" s="149">
        <v>0</v>
      </c>
      <c r="P85" s="150">
        <v>0</v>
      </c>
      <c r="Q85" s="475"/>
      <c r="R85" s="207">
        <f>N85+(N85*RATES!H48)</f>
        <v>0</v>
      </c>
      <c r="S85" s="212">
        <v>0</v>
      </c>
      <c r="T85" s="213">
        <v>0</v>
      </c>
      <c r="U85" s="525"/>
      <c r="V85" s="145"/>
      <c r="W85" s="220"/>
      <c r="X85" s="150"/>
      <c r="Y85" s="541"/>
      <c r="Z85" s="207"/>
      <c r="AA85" s="212"/>
      <c r="AB85" s="213"/>
      <c r="AC85" s="568"/>
      <c r="AD85" s="185">
        <f>SUM(J85:Z85)</f>
        <v>0</v>
      </c>
      <c r="AE85" s="210">
        <v>0</v>
      </c>
      <c r="AF85" s="210">
        <v>0</v>
      </c>
      <c r="AG85" s="179"/>
      <c r="AH85" s="187">
        <f t="shared" si="18"/>
        <v>0</v>
      </c>
    </row>
    <row r="86" spans="1:34" ht="20.25" customHeight="1">
      <c r="A86" s="217"/>
      <c r="B86" s="217"/>
      <c r="C86" s="217"/>
      <c r="D86" s="123" t="s">
        <v>300</v>
      </c>
      <c r="E86" s="144"/>
      <c r="F86" s="172">
        <v>0</v>
      </c>
      <c r="G86" s="171">
        <v>0</v>
      </c>
      <c r="H86" s="169">
        <v>0</v>
      </c>
      <c r="I86" s="169"/>
      <c r="J86" s="207">
        <f>(F48*F86)+(F49*G86)+(F50*H86)+(F51*F86)+(F52*G86)+(F53*H86)</f>
        <v>0</v>
      </c>
      <c r="K86" s="208">
        <v>0</v>
      </c>
      <c r="L86" s="209">
        <v>0</v>
      </c>
      <c r="M86" s="514"/>
      <c r="N86" s="748">
        <f>J86+(J86*RATES!H48)</f>
        <v>0</v>
      </c>
      <c r="O86" s="149">
        <v>0</v>
      </c>
      <c r="P86" s="150">
        <v>0</v>
      </c>
      <c r="Q86" s="475"/>
      <c r="R86" s="207">
        <f>N86+(N86*RATES!H48)</f>
        <v>0</v>
      </c>
      <c r="S86" s="212">
        <v>0</v>
      </c>
      <c r="T86" s="213">
        <v>0</v>
      </c>
      <c r="U86" s="525"/>
      <c r="V86" s="145"/>
      <c r="W86" s="220"/>
      <c r="X86" s="150"/>
      <c r="Y86" s="546"/>
      <c r="Z86" s="207"/>
      <c r="AA86" s="212"/>
      <c r="AB86" s="213"/>
      <c r="AC86" s="561"/>
      <c r="AD86" s="185">
        <f>SUM(J86:Z86)</f>
        <v>0</v>
      </c>
      <c r="AE86" s="210">
        <v>0</v>
      </c>
      <c r="AF86" s="210">
        <v>0</v>
      </c>
      <c r="AG86" s="179"/>
      <c r="AH86" s="187">
        <f t="shared" si="18"/>
        <v>0</v>
      </c>
    </row>
    <row r="87" spans="1:34" ht="20.25" customHeight="1">
      <c r="A87" s="18"/>
      <c r="B87" s="18"/>
      <c r="C87" s="18"/>
      <c r="D87" s="123" t="s">
        <v>232</v>
      </c>
      <c r="E87" s="739">
        <f>(RATES!$H$10)</f>
        <v>0.02</v>
      </c>
      <c r="F87" s="30"/>
      <c r="G87" s="30"/>
      <c r="J87" s="207">
        <f>ROUND(($E87*J54),0)</f>
        <v>0</v>
      </c>
      <c r="K87" s="208">
        <f>$E87*K50</f>
        <v>0</v>
      </c>
      <c r="L87" s="209">
        <f>$E87*L50</f>
        <v>0</v>
      </c>
      <c r="M87" s="514"/>
      <c r="N87" s="145">
        <f>ROUND(($E87*N54),0)</f>
        <v>0</v>
      </c>
      <c r="O87" s="146">
        <f>$E87*O50</f>
        <v>0</v>
      </c>
      <c r="P87" s="147">
        <f>$E87*P50</f>
        <v>0</v>
      </c>
      <c r="Q87" s="475"/>
      <c r="R87" s="207">
        <f>ROUND(($E87*R54),0)</f>
        <v>0</v>
      </c>
      <c r="S87" s="208">
        <f>$E87*S50</f>
        <v>0</v>
      </c>
      <c r="T87" s="209">
        <f>$E87*T50</f>
        <v>0</v>
      </c>
      <c r="U87" s="525"/>
      <c r="V87" s="145"/>
      <c r="W87" s="146"/>
      <c r="X87" s="147"/>
      <c r="Y87" s="546"/>
      <c r="Z87" s="207"/>
      <c r="AA87" s="208"/>
      <c r="AB87" s="209"/>
      <c r="AC87" s="561"/>
      <c r="AD87" s="185">
        <f t="shared" si="16"/>
        <v>0</v>
      </c>
      <c r="AE87" s="210">
        <f t="shared" si="16"/>
        <v>0</v>
      </c>
      <c r="AF87" s="210">
        <f>SUM(L87 + P87+T87+ X87+AB87)</f>
        <v>0</v>
      </c>
      <c r="AG87" s="179"/>
      <c r="AH87" s="187">
        <f t="shared" si="18"/>
        <v>0</v>
      </c>
    </row>
    <row r="88" spans="1:34" ht="20.25" customHeight="1">
      <c r="A88" s="18"/>
      <c r="B88" s="18"/>
      <c r="C88" s="18"/>
      <c r="D88" s="21" t="s">
        <v>237</v>
      </c>
      <c r="E88" s="739">
        <f>(RATES!$H$15)</f>
        <v>0.16</v>
      </c>
      <c r="F88" s="30"/>
      <c r="G88" s="30"/>
      <c r="J88" s="207">
        <f>ROUND(($E88*J55),0)</f>
        <v>0</v>
      </c>
      <c r="K88" s="208">
        <f>$E88*K55</f>
        <v>0</v>
      </c>
      <c r="L88" s="209">
        <f>$E88*L55</f>
        <v>0</v>
      </c>
      <c r="M88" s="514"/>
      <c r="N88" s="145">
        <f>ROUND(($E88*N55),0)</f>
        <v>0</v>
      </c>
      <c r="O88" s="146">
        <f>$E88*O55</f>
        <v>0</v>
      </c>
      <c r="P88" s="147">
        <f>$E88*P55</f>
        <v>0</v>
      </c>
      <c r="Q88" s="475"/>
      <c r="R88" s="207">
        <f>ROUND(($E88*R55),0)</f>
        <v>0</v>
      </c>
      <c r="S88" s="208">
        <f>$E88*S55</f>
        <v>0</v>
      </c>
      <c r="T88" s="209">
        <f>$E88*T55</f>
        <v>0</v>
      </c>
      <c r="U88" s="525"/>
      <c r="V88" s="145"/>
      <c r="W88" s="146"/>
      <c r="X88" s="147"/>
      <c r="Y88" s="546"/>
      <c r="Z88" s="207"/>
      <c r="AA88" s="208"/>
      <c r="AB88" s="209"/>
      <c r="AC88" s="561"/>
      <c r="AD88" s="185">
        <f t="shared" si="16"/>
        <v>0</v>
      </c>
      <c r="AE88" s="210">
        <f t="shared" si="16"/>
        <v>0</v>
      </c>
      <c r="AF88" s="210">
        <f>SUM(L88 + P88+T88+ X88+AB88)</f>
        <v>0</v>
      </c>
      <c r="AG88" s="179"/>
      <c r="AH88" s="187">
        <f t="shared" si="18"/>
        <v>0</v>
      </c>
    </row>
    <row r="89" spans="1:34" ht="20.25" customHeight="1">
      <c r="A89" s="18"/>
      <c r="B89" s="18"/>
      <c r="C89" s="18"/>
      <c r="D89" s="21" t="s">
        <v>182</v>
      </c>
      <c r="E89" s="739">
        <f>(RATES!$H$15)</f>
        <v>0.16</v>
      </c>
      <c r="F89" s="30"/>
      <c r="G89" s="30"/>
      <c r="J89" s="259">
        <f>ROUND(($E89*J56),0)</f>
        <v>0</v>
      </c>
      <c r="K89" s="260">
        <f>$E89*K56</f>
        <v>0</v>
      </c>
      <c r="L89" s="261">
        <f>$E89*L56</f>
        <v>0</v>
      </c>
      <c r="M89" s="514"/>
      <c r="N89" s="151">
        <f>ROUND(($E89*N56),0)</f>
        <v>0</v>
      </c>
      <c r="O89" s="152">
        <f>$E89*O56</f>
        <v>0</v>
      </c>
      <c r="P89" s="153">
        <f>$E89*P56</f>
        <v>0</v>
      </c>
      <c r="Q89" s="475"/>
      <c r="R89" s="259">
        <f>ROUND(($E89*R56),0)</f>
        <v>0</v>
      </c>
      <c r="S89" s="260">
        <f>$E89*S56</f>
        <v>0</v>
      </c>
      <c r="T89" s="261">
        <f>$E89*T56</f>
        <v>0</v>
      </c>
      <c r="U89" s="525"/>
      <c r="V89" s="151"/>
      <c r="W89" s="152"/>
      <c r="X89" s="153"/>
      <c r="Y89" s="546"/>
      <c r="Z89" s="259"/>
      <c r="AA89" s="260"/>
      <c r="AB89" s="261"/>
      <c r="AC89" s="569"/>
      <c r="AD89" s="343">
        <f t="shared" si="16"/>
        <v>0</v>
      </c>
      <c r="AE89" s="344">
        <f t="shared" si="16"/>
        <v>0</v>
      </c>
      <c r="AF89" s="344">
        <f>SUM(L89 + P89+T89+ X89+AB89)</f>
        <v>0</v>
      </c>
      <c r="AG89" s="345"/>
      <c r="AH89" s="329">
        <f t="shared" si="18"/>
        <v>0</v>
      </c>
    </row>
    <row r="90" spans="1:34" s="31" customFormat="1" ht="20.25" customHeight="1">
      <c r="A90" s="29"/>
      <c r="B90" s="29"/>
      <c r="C90" s="29"/>
      <c r="D90" s="154"/>
      <c r="E90" s="371"/>
      <c r="F90" s="373" t="s">
        <v>12</v>
      </c>
      <c r="G90" s="373"/>
      <c r="H90" s="154"/>
      <c r="I90" s="154"/>
      <c r="J90" s="779">
        <f>SUM(J70:J89)</f>
        <v>0</v>
      </c>
      <c r="K90" s="780">
        <f>SUM(K63:K89)</f>
        <v>0</v>
      </c>
      <c r="L90" s="808">
        <f>SUM(L70:L89)</f>
        <v>0</v>
      </c>
      <c r="M90" s="515"/>
      <c r="N90" s="856">
        <f>SUM(N70:N89)</f>
        <v>0</v>
      </c>
      <c r="O90" s="789">
        <f>SUM(O63:O89)</f>
        <v>0</v>
      </c>
      <c r="P90" s="857">
        <f>SUM(P70:P89)</f>
        <v>0</v>
      </c>
      <c r="Q90" s="479"/>
      <c r="R90" s="853">
        <f>SUM(R70:R89)</f>
        <v>0</v>
      </c>
      <c r="S90" s="854">
        <f>SUM(S63:S89)</f>
        <v>0</v>
      </c>
      <c r="T90" s="855">
        <f>SUM(T70:T89)</f>
        <v>0</v>
      </c>
      <c r="U90" s="529"/>
      <c r="V90" s="360"/>
      <c r="W90" s="351"/>
      <c r="X90" s="361"/>
      <c r="Y90" s="540"/>
      <c r="Z90" s="362"/>
      <c r="AA90" s="363"/>
      <c r="AB90" s="364"/>
      <c r="AC90" s="558"/>
      <c r="AD90" s="745">
        <f t="shared" ref="AD90:AE92" si="19">SUM(J90 + N90+R90+ V90+Z90)</f>
        <v>0</v>
      </c>
      <c r="AE90" s="742">
        <f t="shared" si="19"/>
        <v>0</v>
      </c>
      <c r="AF90" s="742">
        <f>SUM(L90 + P90+T90+ X90+AB90)</f>
        <v>0</v>
      </c>
      <c r="AG90" s="789"/>
      <c r="AH90" s="639">
        <f t="shared" si="18"/>
        <v>0</v>
      </c>
    </row>
    <row r="91" spans="1:34" ht="20.25" customHeight="1">
      <c r="A91" s="18"/>
      <c r="B91" s="18"/>
      <c r="C91" s="18"/>
      <c r="D91" s="18"/>
      <c r="E91" s="29"/>
      <c r="F91" s="29"/>
      <c r="G91" s="29"/>
      <c r="H91" s="29"/>
      <c r="I91" s="29"/>
      <c r="J91" s="207"/>
      <c r="K91" s="208"/>
      <c r="L91" s="262"/>
      <c r="M91" s="512"/>
      <c r="N91" s="202"/>
      <c r="O91" s="179"/>
      <c r="P91" s="203"/>
      <c r="Q91" s="475"/>
      <c r="R91" s="291"/>
      <c r="S91" s="180"/>
      <c r="T91" s="292"/>
      <c r="U91" s="525"/>
      <c r="V91" s="202"/>
      <c r="W91" s="179"/>
      <c r="X91" s="203"/>
      <c r="Y91" s="546"/>
      <c r="Z91" s="291"/>
      <c r="AA91" s="180"/>
      <c r="AB91" s="292"/>
      <c r="AC91" s="560"/>
      <c r="AD91" s="185"/>
      <c r="AE91" s="210"/>
      <c r="AF91" s="210"/>
      <c r="AG91" s="179"/>
      <c r="AH91" s="187"/>
    </row>
    <row r="92" spans="1:34" s="31" customFormat="1" ht="20.25" customHeight="1">
      <c r="A92" s="29"/>
      <c r="E92" s="372"/>
      <c r="F92" s="905" t="s">
        <v>13</v>
      </c>
      <c r="G92" s="904"/>
      <c r="H92" s="154"/>
      <c r="I92" s="154"/>
      <c r="J92" s="802">
        <f>SUM(J90+J59)</f>
        <v>0</v>
      </c>
      <c r="K92" s="803">
        <f>SUM(K90+K59)</f>
        <v>0</v>
      </c>
      <c r="L92" s="806">
        <f>SUM(L90+L59)</f>
        <v>0</v>
      </c>
      <c r="M92" s="515"/>
      <c r="N92" s="841">
        <f>SUM(N90+N59)</f>
        <v>0</v>
      </c>
      <c r="O92" s="842">
        <f>SUM(O90+O59)</f>
        <v>0</v>
      </c>
      <c r="P92" s="843">
        <f>SUM(P90+P59)</f>
        <v>0</v>
      </c>
      <c r="Q92" s="476"/>
      <c r="R92" s="847">
        <f>SUM(R90+R59)</f>
        <v>0</v>
      </c>
      <c r="S92" s="848">
        <f>SUM(S90+S59)</f>
        <v>0</v>
      </c>
      <c r="T92" s="849">
        <f>SUM(T90+T59)</f>
        <v>0</v>
      </c>
      <c r="U92" s="526"/>
      <c r="V92" s="365"/>
      <c r="W92" s="366"/>
      <c r="X92" s="367"/>
      <c r="Y92" s="547"/>
      <c r="Z92" s="368"/>
      <c r="AA92" s="369"/>
      <c r="AB92" s="370"/>
      <c r="AC92" s="570"/>
      <c r="AD92" s="798">
        <f t="shared" si="19"/>
        <v>0</v>
      </c>
      <c r="AE92" s="799">
        <f t="shared" si="19"/>
        <v>0</v>
      </c>
      <c r="AF92" s="799">
        <f>SUM(L92 + P92+T92+ X92+AB92)</f>
        <v>0</v>
      </c>
      <c r="AG92" s="800"/>
      <c r="AH92" s="801">
        <f>SUM(AD92:AF92)</f>
        <v>0</v>
      </c>
    </row>
    <row r="93" spans="1:34" s="31" customFormat="1" ht="20.25" customHeight="1">
      <c r="A93" s="29"/>
      <c r="B93" s="372"/>
      <c r="C93" s="373"/>
      <c r="D93" s="162"/>
      <c r="E93" s="154"/>
      <c r="F93" s="154"/>
      <c r="G93" s="154"/>
      <c r="H93" s="154"/>
      <c r="I93" s="154"/>
      <c r="J93" s="256"/>
      <c r="K93" s="257"/>
      <c r="L93" s="258"/>
      <c r="M93" s="515"/>
      <c r="N93" s="365"/>
      <c r="O93" s="366"/>
      <c r="P93" s="367"/>
      <c r="Q93" s="476"/>
      <c r="R93" s="368"/>
      <c r="S93" s="369"/>
      <c r="T93" s="370"/>
      <c r="U93" s="526"/>
      <c r="V93" s="365"/>
      <c r="W93" s="366"/>
      <c r="X93" s="367"/>
      <c r="Y93" s="547"/>
      <c r="Z93" s="368"/>
      <c r="AA93" s="369"/>
      <c r="AB93" s="370"/>
      <c r="AC93" s="570"/>
      <c r="AD93" s="349"/>
      <c r="AE93" s="350"/>
      <c r="AF93" s="350"/>
      <c r="AG93" s="351"/>
      <c r="AH93" s="352"/>
    </row>
    <row r="94" spans="1:34" ht="20.25" customHeight="1">
      <c r="A94" s="18"/>
      <c r="B94" s="21" t="s">
        <v>14</v>
      </c>
      <c r="C94" s="35" t="s">
        <v>15</v>
      </c>
      <c r="D94" s="18"/>
      <c r="E94" s="29"/>
      <c r="F94" s="29"/>
      <c r="G94" s="29"/>
      <c r="H94" s="29"/>
      <c r="I94" s="29"/>
      <c r="J94" s="207"/>
      <c r="K94" s="208"/>
      <c r="L94" s="249"/>
      <c r="M94" s="512"/>
      <c r="N94" s="202"/>
      <c r="O94" s="179"/>
      <c r="P94" s="203"/>
      <c r="Q94" s="475"/>
      <c r="R94" s="291"/>
      <c r="S94" s="180"/>
      <c r="T94" s="292"/>
      <c r="U94" s="525"/>
      <c r="V94" s="202"/>
      <c r="W94" s="179"/>
      <c r="X94" s="203"/>
      <c r="Y94" s="546"/>
      <c r="Z94" s="291"/>
      <c r="AA94" s="180"/>
      <c r="AB94" s="292"/>
      <c r="AC94" s="560"/>
      <c r="AD94" s="185"/>
      <c r="AE94" s="210"/>
      <c r="AF94" s="210"/>
      <c r="AG94" s="179"/>
      <c r="AH94" s="187"/>
    </row>
    <row r="95" spans="1:34" ht="20.25" customHeight="1">
      <c r="A95" s="18"/>
      <c r="B95" s="21"/>
      <c r="D95" s="21" t="s">
        <v>83</v>
      </c>
      <c r="E95" s="90"/>
      <c r="F95" s="29"/>
      <c r="G95" s="29"/>
      <c r="H95" s="29"/>
      <c r="I95" s="29"/>
      <c r="J95" s="248">
        <v>0</v>
      </c>
      <c r="K95" s="178">
        <v>0</v>
      </c>
      <c r="L95" s="249">
        <v>0</v>
      </c>
      <c r="M95" s="512"/>
      <c r="N95" s="218">
        <v>0</v>
      </c>
      <c r="O95" s="324">
        <v>0</v>
      </c>
      <c r="P95" s="325">
        <v>0</v>
      </c>
      <c r="Q95" s="475"/>
      <c r="R95" s="248">
        <v>0</v>
      </c>
      <c r="S95" s="293">
        <v>0</v>
      </c>
      <c r="T95" s="294">
        <v>0</v>
      </c>
      <c r="U95" s="525"/>
      <c r="V95" s="218"/>
      <c r="W95" s="324"/>
      <c r="X95" s="325"/>
      <c r="Y95" s="546"/>
      <c r="Z95" s="248"/>
      <c r="AA95" s="293"/>
      <c r="AB95" s="294"/>
      <c r="AC95" s="560"/>
      <c r="AD95" s="185">
        <f>SUM(J95 + N95+R95+ V95+Z95)</f>
        <v>0</v>
      </c>
      <c r="AE95" s="210">
        <f>SUM(K95 + O95+S95+ W95+AA95)</f>
        <v>0</v>
      </c>
      <c r="AF95" s="210">
        <f>SUM(L95 + P95+T95+ X95+AB95)</f>
        <v>0</v>
      </c>
      <c r="AG95" s="179"/>
      <c r="AH95" s="187">
        <f>SUM(AD95:AF95)</f>
        <v>0</v>
      </c>
    </row>
    <row r="96" spans="1:34" ht="20.25" customHeight="1">
      <c r="A96" s="18"/>
      <c r="B96" s="21"/>
      <c r="D96" s="21" t="s">
        <v>83</v>
      </c>
      <c r="E96" s="90" t="s">
        <v>16</v>
      </c>
      <c r="F96" s="29"/>
      <c r="G96" s="29"/>
      <c r="H96" s="29"/>
      <c r="I96" s="29"/>
      <c r="J96" s="248">
        <v>0</v>
      </c>
      <c r="K96" s="178">
        <v>0</v>
      </c>
      <c r="L96" s="249">
        <v>0</v>
      </c>
      <c r="M96" s="512"/>
      <c r="N96" s="218">
        <v>0</v>
      </c>
      <c r="O96" s="324">
        <v>0</v>
      </c>
      <c r="P96" s="325">
        <v>0</v>
      </c>
      <c r="Q96" s="475"/>
      <c r="R96" s="248">
        <v>0</v>
      </c>
      <c r="S96" s="293">
        <v>0</v>
      </c>
      <c r="T96" s="294">
        <v>0</v>
      </c>
      <c r="U96" s="525"/>
      <c r="V96" s="218"/>
      <c r="W96" s="324"/>
      <c r="X96" s="325"/>
      <c r="Y96" s="546"/>
      <c r="Z96" s="248"/>
      <c r="AA96" s="293"/>
      <c r="AB96" s="294"/>
      <c r="AC96" s="560"/>
      <c r="AD96" s="185">
        <f t="shared" ref="AD96:AE99" si="20">SUM(J96 + N96+R96+ V96+Z96)</f>
        <v>0</v>
      </c>
      <c r="AE96" s="210">
        <f t="shared" si="20"/>
        <v>0</v>
      </c>
      <c r="AF96" s="210">
        <f>SUM(L96 + P96+T96+ X96+AB96)</f>
        <v>0</v>
      </c>
      <c r="AG96" s="179"/>
      <c r="AH96" s="187">
        <f>SUM(AD96:AF96)</f>
        <v>0</v>
      </c>
    </row>
    <row r="97" spans="1:34" ht="20.25" customHeight="1">
      <c r="A97" s="18"/>
      <c r="B97" s="18"/>
      <c r="D97" s="2" t="s">
        <v>147</v>
      </c>
      <c r="E97" s="90"/>
      <c r="F97" s="31"/>
      <c r="G97" s="31"/>
      <c r="H97" s="31"/>
      <c r="I97" s="31"/>
      <c r="J97" s="248">
        <v>0</v>
      </c>
      <c r="K97" s="178">
        <v>0</v>
      </c>
      <c r="L97" s="249">
        <v>0</v>
      </c>
      <c r="M97" s="512"/>
      <c r="N97" s="218">
        <v>0</v>
      </c>
      <c r="O97" s="324">
        <v>0</v>
      </c>
      <c r="P97" s="325">
        <v>0</v>
      </c>
      <c r="Q97" s="480"/>
      <c r="R97" s="248">
        <v>0</v>
      </c>
      <c r="S97" s="293">
        <v>0</v>
      </c>
      <c r="T97" s="294">
        <v>0</v>
      </c>
      <c r="U97" s="530"/>
      <c r="V97" s="218"/>
      <c r="W97" s="324"/>
      <c r="X97" s="325"/>
      <c r="Y97" s="548"/>
      <c r="Z97" s="248"/>
      <c r="AA97" s="293"/>
      <c r="AB97" s="294"/>
      <c r="AC97" s="571"/>
      <c r="AD97" s="185">
        <f t="shared" si="20"/>
        <v>0</v>
      </c>
      <c r="AE97" s="210">
        <f t="shared" si="20"/>
        <v>0</v>
      </c>
      <c r="AF97" s="210">
        <f>SUM(L97 + P97+T97+ X97+AB97)</f>
        <v>0</v>
      </c>
      <c r="AG97" s="179"/>
      <c r="AH97" s="187">
        <f>SUM(AD97:AF97)</f>
        <v>0</v>
      </c>
    </row>
    <row r="98" spans="1:34" ht="20.25" customHeight="1" thickBot="1">
      <c r="A98" s="18"/>
      <c r="B98" s="18"/>
      <c r="D98" s="18" t="s">
        <v>147</v>
      </c>
      <c r="E98" s="90" t="s">
        <v>16</v>
      </c>
      <c r="F98" s="31"/>
      <c r="G98" s="31"/>
      <c r="H98" s="31"/>
      <c r="I98" s="31"/>
      <c r="J98" s="248">
        <v>0</v>
      </c>
      <c r="K98" s="178">
        <v>0</v>
      </c>
      <c r="L98" s="263">
        <v>0</v>
      </c>
      <c r="M98" s="512"/>
      <c r="N98" s="219">
        <v>0</v>
      </c>
      <c r="O98" s="326">
        <v>0</v>
      </c>
      <c r="P98" s="327">
        <v>0</v>
      </c>
      <c r="Q98" s="480"/>
      <c r="R98" s="295">
        <v>0</v>
      </c>
      <c r="S98" s="296">
        <v>0</v>
      </c>
      <c r="T98" s="297">
        <v>0</v>
      </c>
      <c r="U98" s="530"/>
      <c r="V98" s="219"/>
      <c r="W98" s="326"/>
      <c r="X98" s="327"/>
      <c r="Y98" s="549"/>
      <c r="Z98" s="295"/>
      <c r="AA98" s="296"/>
      <c r="AB98" s="297"/>
      <c r="AC98" s="572"/>
      <c r="AD98" s="346">
        <f t="shared" si="20"/>
        <v>0</v>
      </c>
      <c r="AE98" s="344">
        <f t="shared" si="20"/>
        <v>0</v>
      </c>
      <c r="AF98" s="344">
        <f>SUM(L98 + P98+T98+ X98+AB98)</f>
        <v>0</v>
      </c>
      <c r="AG98" s="347"/>
      <c r="AH98" s="329">
        <f>SUM(AD98:AF98)</f>
        <v>0</v>
      </c>
    </row>
    <row r="99" spans="1:34" s="31" customFormat="1" ht="20.25" customHeight="1">
      <c r="A99" s="29"/>
      <c r="B99" s="29"/>
      <c r="C99" s="29"/>
      <c r="D99" s="371" t="s">
        <v>17</v>
      </c>
      <c r="E99" s="154"/>
      <c r="F99" s="154"/>
      <c r="G99" s="154"/>
      <c r="H99" s="154"/>
      <c r="I99" s="154"/>
      <c r="J99" s="836">
        <f>SUM(J95:J98)</f>
        <v>0</v>
      </c>
      <c r="K99" s="837">
        <f>SUM(K95:K98)</f>
        <v>0</v>
      </c>
      <c r="L99" s="838">
        <f>SUM(L95:L98)</f>
        <v>0</v>
      </c>
      <c r="M99" s="515"/>
      <c r="N99" s="839">
        <f>SUM(N95:N98)</f>
        <v>0</v>
      </c>
      <c r="O99" s="800">
        <f>SUM(O95:O98)</f>
        <v>0</v>
      </c>
      <c r="P99" s="840">
        <f>SUM(P95:P98)</f>
        <v>0</v>
      </c>
      <c r="Q99" s="479"/>
      <c r="R99" s="850">
        <f>SUM(R95:R98)</f>
        <v>0</v>
      </c>
      <c r="S99" s="851">
        <f>SUM(S95:S98)</f>
        <v>0</v>
      </c>
      <c r="T99" s="852">
        <f>SUM(T95:T98)</f>
        <v>0</v>
      </c>
      <c r="U99" s="529"/>
      <c r="V99" s="360"/>
      <c r="W99" s="351"/>
      <c r="X99" s="361"/>
      <c r="Y99" s="540"/>
      <c r="Z99" s="362"/>
      <c r="AA99" s="363"/>
      <c r="AB99" s="364"/>
      <c r="AC99" s="558"/>
      <c r="AD99" s="501">
        <f t="shared" si="20"/>
        <v>0</v>
      </c>
      <c r="AE99" s="502">
        <f t="shared" si="20"/>
        <v>0</v>
      </c>
      <c r="AF99" s="502">
        <f>SUM(L99 + P99+T99+ X99+AB99)</f>
        <v>0</v>
      </c>
      <c r="AG99" s="503"/>
      <c r="AH99" s="463">
        <f>SUM(AD99:AF99)</f>
        <v>0</v>
      </c>
    </row>
    <row r="100" spans="1:34" ht="20.25" customHeight="1">
      <c r="A100" s="18"/>
      <c r="B100" s="18"/>
      <c r="C100" s="18"/>
      <c r="D100" s="29"/>
      <c r="E100" s="29"/>
      <c r="F100" s="29"/>
      <c r="G100" s="29"/>
      <c r="H100" s="29"/>
      <c r="I100" s="29"/>
      <c r="J100" s="207"/>
      <c r="K100" s="208"/>
      <c r="L100" s="249"/>
      <c r="M100" s="512"/>
      <c r="N100" s="202"/>
      <c r="O100" s="179"/>
      <c r="P100" s="203"/>
      <c r="Q100" s="475"/>
      <c r="R100" s="291"/>
      <c r="S100" s="180"/>
      <c r="T100" s="292"/>
      <c r="U100" s="525"/>
      <c r="V100" s="202"/>
      <c r="W100" s="179"/>
      <c r="X100" s="203"/>
      <c r="Y100" s="546"/>
      <c r="Z100" s="291"/>
      <c r="AA100" s="180"/>
      <c r="AB100" s="292"/>
      <c r="AC100" s="560"/>
      <c r="AD100" s="185"/>
      <c r="AE100" s="210"/>
      <c r="AF100" s="210"/>
      <c r="AG100" s="179"/>
      <c r="AH100" s="187"/>
    </row>
    <row r="101" spans="1:34" ht="20.25" customHeight="1">
      <c r="A101" s="18"/>
      <c r="B101" s="21" t="s">
        <v>18</v>
      </c>
      <c r="C101" s="35" t="s">
        <v>19</v>
      </c>
      <c r="D101" s="18"/>
      <c r="E101" s="18"/>
      <c r="F101" s="18"/>
      <c r="G101" s="18"/>
      <c r="H101" s="18"/>
      <c r="I101" s="18"/>
      <c r="J101" s="264" t="s">
        <v>0</v>
      </c>
      <c r="K101" s="265" t="s">
        <v>0</v>
      </c>
      <c r="L101" s="249"/>
      <c r="M101" s="512"/>
      <c r="N101" s="202"/>
      <c r="O101" s="179"/>
      <c r="P101" s="203"/>
      <c r="Q101" s="475"/>
      <c r="R101" s="291"/>
      <c r="S101" s="180"/>
      <c r="T101" s="292"/>
      <c r="U101" s="525"/>
      <c r="V101" s="202"/>
      <c r="W101" s="179"/>
      <c r="X101" s="203"/>
      <c r="Y101" s="546"/>
      <c r="Z101" s="291"/>
      <c r="AA101" s="180"/>
      <c r="AB101" s="292"/>
      <c r="AC101" s="560"/>
      <c r="AD101" s="185"/>
      <c r="AE101" s="210"/>
      <c r="AF101" s="210"/>
      <c r="AG101" s="179"/>
      <c r="AH101" s="187"/>
    </row>
    <row r="102" spans="1:34" ht="20.25" customHeight="1">
      <c r="A102" s="18"/>
      <c r="B102" s="18"/>
      <c r="C102" s="18"/>
      <c r="D102" s="21" t="s">
        <v>20</v>
      </c>
      <c r="E102" s="85" t="s">
        <v>16</v>
      </c>
      <c r="J102" s="248">
        <v>0</v>
      </c>
      <c r="K102" s="178">
        <v>0</v>
      </c>
      <c r="L102" s="249">
        <v>0</v>
      </c>
      <c r="M102" s="512"/>
      <c r="N102" s="218">
        <v>0</v>
      </c>
      <c r="O102" s="186">
        <v>0</v>
      </c>
      <c r="P102" s="187">
        <v>0</v>
      </c>
      <c r="Q102" s="477"/>
      <c r="R102" s="248">
        <v>0</v>
      </c>
      <c r="S102" s="298">
        <v>0</v>
      </c>
      <c r="T102" s="299">
        <v>0</v>
      </c>
      <c r="U102" s="527"/>
      <c r="V102" s="218"/>
      <c r="W102" s="186"/>
      <c r="X102" s="187"/>
      <c r="Y102" s="550"/>
      <c r="Z102" s="248"/>
      <c r="AA102" s="298"/>
      <c r="AB102" s="299"/>
      <c r="AC102" s="569"/>
      <c r="AD102" s="185">
        <f t="shared" ref="AD102:AF104" si="21">SUM(J102 + N102+R102+ V102+Z102)</f>
        <v>0</v>
      </c>
      <c r="AE102" s="210">
        <f t="shared" si="21"/>
        <v>0</v>
      </c>
      <c r="AF102" s="210">
        <f t="shared" si="21"/>
        <v>0</v>
      </c>
      <c r="AG102" s="179"/>
      <c r="AH102" s="187">
        <f>SUM(AD102:AF102)</f>
        <v>0</v>
      </c>
    </row>
    <row r="103" spans="1:34" ht="20.25" customHeight="1" thickBot="1">
      <c r="A103" s="18"/>
      <c r="B103" s="18"/>
      <c r="C103" s="18"/>
      <c r="D103" s="21" t="s">
        <v>165</v>
      </c>
      <c r="E103" s="85" t="s">
        <v>16</v>
      </c>
      <c r="J103" s="248">
        <v>0</v>
      </c>
      <c r="K103" s="178">
        <v>0</v>
      </c>
      <c r="L103" s="263">
        <v>0</v>
      </c>
      <c r="M103" s="512"/>
      <c r="N103" s="219">
        <v>0</v>
      </c>
      <c r="O103" s="328">
        <v>0</v>
      </c>
      <c r="P103" s="329">
        <v>0</v>
      </c>
      <c r="Q103" s="477"/>
      <c r="R103" s="295">
        <v>0</v>
      </c>
      <c r="S103" s="300">
        <v>0</v>
      </c>
      <c r="T103" s="301">
        <v>0</v>
      </c>
      <c r="U103" s="527"/>
      <c r="V103" s="219"/>
      <c r="W103" s="328"/>
      <c r="X103" s="329"/>
      <c r="Y103" s="543"/>
      <c r="Z103" s="295"/>
      <c r="AA103" s="300"/>
      <c r="AB103" s="301"/>
      <c r="AC103" s="561"/>
      <c r="AD103" s="346">
        <f t="shared" si="21"/>
        <v>0</v>
      </c>
      <c r="AE103" s="344">
        <f t="shared" si="21"/>
        <v>0</v>
      </c>
      <c r="AF103" s="344">
        <f t="shared" si="21"/>
        <v>0</v>
      </c>
      <c r="AG103" s="347"/>
      <c r="AH103" s="329">
        <f>SUM(AD103:AF103)</f>
        <v>0</v>
      </c>
    </row>
    <row r="104" spans="1:34" s="31" customFormat="1" ht="20.25" customHeight="1">
      <c r="A104" s="29"/>
      <c r="B104" s="29"/>
      <c r="C104" s="29"/>
      <c r="D104" s="371" t="s">
        <v>21</v>
      </c>
      <c r="E104" s="154"/>
      <c r="F104" s="154"/>
      <c r="G104" s="154"/>
      <c r="H104" s="154"/>
      <c r="I104" s="154"/>
      <c r="J104" s="836">
        <f>SUM(J102:J103)</f>
        <v>0</v>
      </c>
      <c r="K104" s="837">
        <f>SUM(K102:K103)</f>
        <v>0</v>
      </c>
      <c r="L104" s="838">
        <f>SUM(L102:L103)</f>
        <v>0</v>
      </c>
      <c r="M104" s="515"/>
      <c r="N104" s="798">
        <f>SUM(N102:N103)</f>
        <v>0</v>
      </c>
      <c r="O104" s="835">
        <f>SUM(O102:O103)</f>
        <v>0</v>
      </c>
      <c r="P104" s="801">
        <f>SUM(P102:P103)</f>
        <v>0</v>
      </c>
      <c r="Q104" s="479"/>
      <c r="R104" s="858">
        <f>SUM(R102:R103)</f>
        <v>0</v>
      </c>
      <c r="S104" s="859">
        <f>SUM(S102:S103)</f>
        <v>0</v>
      </c>
      <c r="T104" s="860">
        <f>SUM(T102:T103)</f>
        <v>0</v>
      </c>
      <c r="U104" s="529"/>
      <c r="V104" s="349"/>
      <c r="W104" s="375"/>
      <c r="X104" s="352"/>
      <c r="Y104" s="540"/>
      <c r="Z104" s="378"/>
      <c r="AA104" s="376"/>
      <c r="AB104" s="377"/>
      <c r="AC104" s="558"/>
      <c r="AD104" s="501">
        <f t="shared" si="21"/>
        <v>0</v>
      </c>
      <c r="AE104" s="502">
        <f t="shared" si="21"/>
        <v>0</v>
      </c>
      <c r="AF104" s="502">
        <f t="shared" si="21"/>
        <v>0</v>
      </c>
      <c r="AG104" s="503"/>
      <c r="AH104" s="463">
        <f>SUM(AD104:AF104)</f>
        <v>0</v>
      </c>
    </row>
    <row r="105" spans="1:34" ht="20.25" customHeight="1">
      <c r="A105" s="18"/>
      <c r="B105" s="18"/>
      <c r="C105" s="18"/>
      <c r="D105" s="29"/>
      <c r="E105" s="29"/>
      <c r="F105" s="29"/>
      <c r="G105" s="29"/>
      <c r="H105" s="29"/>
      <c r="I105" s="29"/>
      <c r="J105" s="207"/>
      <c r="K105" s="208"/>
      <c r="L105" s="249"/>
      <c r="M105" s="512"/>
      <c r="N105" s="202"/>
      <c r="O105" s="179"/>
      <c r="P105" s="203"/>
      <c r="Q105" s="475"/>
      <c r="R105" s="291"/>
      <c r="S105" s="180"/>
      <c r="T105" s="292"/>
      <c r="U105" s="525"/>
      <c r="V105" s="202"/>
      <c r="W105" s="179"/>
      <c r="X105" s="203"/>
      <c r="Y105" s="546"/>
      <c r="Z105" s="291"/>
      <c r="AA105" s="180"/>
      <c r="AB105" s="292"/>
      <c r="AC105" s="560"/>
      <c r="AD105" s="185"/>
      <c r="AE105" s="210"/>
      <c r="AF105" s="210"/>
      <c r="AG105" s="179"/>
      <c r="AH105" s="187"/>
    </row>
    <row r="106" spans="1:34" ht="20.25" customHeight="1">
      <c r="A106" s="18"/>
      <c r="B106" s="123" t="s">
        <v>239</v>
      </c>
      <c r="C106" s="35" t="s">
        <v>264</v>
      </c>
      <c r="D106" s="18"/>
      <c r="E106" s="18"/>
      <c r="F106" s="18"/>
      <c r="G106" s="18"/>
      <c r="H106" s="18"/>
      <c r="I106" s="18"/>
      <c r="J106" s="264" t="s">
        <v>0</v>
      </c>
      <c r="K106" s="265" t="s">
        <v>0</v>
      </c>
      <c r="L106" s="249"/>
      <c r="M106" s="512"/>
      <c r="N106" s="202"/>
      <c r="O106" s="179"/>
      <c r="P106" s="203"/>
      <c r="Q106" s="475"/>
      <c r="R106" s="291"/>
      <c r="S106" s="180"/>
      <c r="T106" s="292"/>
      <c r="U106" s="525"/>
      <c r="V106" s="202"/>
      <c r="W106" s="179"/>
      <c r="X106" s="203"/>
      <c r="Y106" s="546"/>
      <c r="Z106" s="291"/>
      <c r="AA106" s="180"/>
      <c r="AB106" s="292"/>
      <c r="AC106" s="560"/>
      <c r="AD106" s="185"/>
      <c r="AE106" s="210"/>
      <c r="AF106" s="210"/>
      <c r="AG106" s="179"/>
      <c r="AH106" s="187"/>
    </row>
    <row r="107" spans="1:34" ht="20.25" customHeight="1">
      <c r="A107" s="18"/>
      <c r="B107" s="123"/>
      <c r="C107" s="21"/>
      <c r="D107" s="2" t="s">
        <v>261</v>
      </c>
      <c r="E107" s="18"/>
      <c r="F107" s="18"/>
      <c r="G107" s="18"/>
      <c r="H107" s="18"/>
      <c r="I107" s="18"/>
      <c r="J107" s="248">
        <v>0</v>
      </c>
      <c r="K107" s="178">
        <v>0</v>
      </c>
      <c r="L107" s="249">
        <v>0</v>
      </c>
      <c r="M107" s="512"/>
      <c r="N107" s="218">
        <v>0</v>
      </c>
      <c r="O107" s="186">
        <v>0</v>
      </c>
      <c r="P107" s="187">
        <v>0</v>
      </c>
      <c r="Q107" s="475"/>
      <c r="R107" s="248">
        <v>0</v>
      </c>
      <c r="S107" s="298">
        <v>0</v>
      </c>
      <c r="T107" s="299">
        <v>0</v>
      </c>
      <c r="U107" s="525"/>
      <c r="V107" s="218"/>
      <c r="W107" s="186"/>
      <c r="X107" s="187"/>
      <c r="Y107" s="546"/>
      <c r="Z107" s="248"/>
      <c r="AA107" s="298"/>
      <c r="AB107" s="299"/>
      <c r="AC107" s="560"/>
      <c r="AD107" s="185">
        <f t="shared" ref="AD107:AF117" si="22">SUM(J107 + N107+R107+ V107+Z107)</f>
        <v>0</v>
      </c>
      <c r="AE107" s="210">
        <f t="shared" si="22"/>
        <v>0</v>
      </c>
      <c r="AF107" s="210">
        <f t="shared" si="22"/>
        <v>0</v>
      </c>
      <c r="AG107" s="179"/>
      <c r="AH107" s="187">
        <f t="shared" ref="AH107:AH130" si="23">SUM(AD107:AF107)</f>
        <v>0</v>
      </c>
    </row>
    <row r="108" spans="1:34" ht="20.25" customHeight="1">
      <c r="A108" s="18"/>
      <c r="B108" s="123"/>
      <c r="C108" s="21"/>
      <c r="D108" s="2" t="s">
        <v>262</v>
      </c>
      <c r="E108" s="18"/>
      <c r="F108" s="18"/>
      <c r="G108" s="18"/>
      <c r="H108" s="18"/>
      <c r="I108" s="18"/>
      <c r="J108" s="248">
        <v>0</v>
      </c>
      <c r="K108" s="178">
        <v>0</v>
      </c>
      <c r="L108" s="249">
        <v>0</v>
      </c>
      <c r="M108" s="512"/>
      <c r="N108" s="218">
        <v>0</v>
      </c>
      <c r="O108" s="186">
        <v>0</v>
      </c>
      <c r="P108" s="187">
        <v>0</v>
      </c>
      <c r="Q108" s="475"/>
      <c r="R108" s="248">
        <v>0</v>
      </c>
      <c r="S108" s="298">
        <v>0</v>
      </c>
      <c r="T108" s="299">
        <v>0</v>
      </c>
      <c r="U108" s="525"/>
      <c r="V108" s="218"/>
      <c r="W108" s="186"/>
      <c r="X108" s="187"/>
      <c r="Y108" s="546"/>
      <c r="Z108" s="248"/>
      <c r="AA108" s="298"/>
      <c r="AB108" s="299"/>
      <c r="AC108" s="560"/>
      <c r="AD108" s="185">
        <f t="shared" si="22"/>
        <v>0</v>
      </c>
      <c r="AE108" s="210">
        <f t="shared" si="22"/>
        <v>0</v>
      </c>
      <c r="AF108" s="210">
        <f t="shared" si="22"/>
        <v>0</v>
      </c>
      <c r="AG108" s="179"/>
      <c r="AH108" s="187">
        <f t="shared" si="23"/>
        <v>0</v>
      </c>
    </row>
    <row r="109" spans="1:34" ht="20.25" customHeight="1">
      <c r="A109" s="18"/>
      <c r="B109" s="123"/>
      <c r="C109" s="21"/>
      <c r="D109" s="2" t="s">
        <v>263</v>
      </c>
      <c r="E109" s="18"/>
      <c r="F109" s="18"/>
      <c r="G109" s="18"/>
      <c r="H109" s="18"/>
      <c r="I109" s="18"/>
      <c r="J109" s="248">
        <v>0</v>
      </c>
      <c r="K109" s="178">
        <v>0</v>
      </c>
      <c r="L109" s="249">
        <v>0</v>
      </c>
      <c r="M109" s="512"/>
      <c r="N109" s="218">
        <v>0</v>
      </c>
      <c r="O109" s="186">
        <v>0</v>
      </c>
      <c r="P109" s="187">
        <v>0</v>
      </c>
      <c r="Q109" s="477"/>
      <c r="R109" s="248">
        <v>0</v>
      </c>
      <c r="S109" s="298">
        <v>0</v>
      </c>
      <c r="T109" s="299">
        <v>0</v>
      </c>
      <c r="U109" s="527"/>
      <c r="V109" s="218"/>
      <c r="W109" s="186"/>
      <c r="X109" s="187"/>
      <c r="Y109" s="550"/>
      <c r="Z109" s="248"/>
      <c r="AA109" s="298"/>
      <c r="AB109" s="299"/>
      <c r="AC109" s="569"/>
      <c r="AD109" s="185">
        <f t="shared" si="22"/>
        <v>0</v>
      </c>
      <c r="AE109" s="210">
        <f t="shared" si="22"/>
        <v>0</v>
      </c>
      <c r="AF109" s="210">
        <f t="shared" si="22"/>
        <v>0</v>
      </c>
      <c r="AG109" s="179"/>
      <c r="AH109" s="187">
        <f t="shared" si="23"/>
        <v>0</v>
      </c>
    </row>
    <row r="110" spans="1:34" ht="20.25" customHeight="1">
      <c r="A110" s="18"/>
      <c r="B110" s="123"/>
      <c r="C110" s="21"/>
      <c r="D110" s="2" t="s">
        <v>84</v>
      </c>
      <c r="E110" s="18"/>
      <c r="F110" s="18"/>
      <c r="G110" s="18"/>
      <c r="H110" s="18"/>
      <c r="I110" s="18"/>
      <c r="J110" s="295">
        <v>0</v>
      </c>
      <c r="K110" s="406">
        <v>0</v>
      </c>
      <c r="L110" s="263">
        <v>0</v>
      </c>
      <c r="M110" s="512"/>
      <c r="N110" s="219">
        <v>0</v>
      </c>
      <c r="O110" s="328">
        <v>0</v>
      </c>
      <c r="P110" s="329">
        <v>0</v>
      </c>
      <c r="Q110" s="477"/>
      <c r="R110" s="295">
        <v>0</v>
      </c>
      <c r="S110" s="300">
        <v>0</v>
      </c>
      <c r="T110" s="301">
        <v>0</v>
      </c>
      <c r="U110" s="527"/>
      <c r="V110" s="219"/>
      <c r="W110" s="328"/>
      <c r="X110" s="329"/>
      <c r="Y110" s="550"/>
      <c r="Z110" s="295"/>
      <c r="AA110" s="300"/>
      <c r="AB110" s="301"/>
      <c r="AC110" s="569"/>
      <c r="AD110" s="343">
        <f t="shared" si="22"/>
        <v>0</v>
      </c>
      <c r="AE110" s="344">
        <f t="shared" si="22"/>
        <v>0</v>
      </c>
      <c r="AF110" s="344">
        <f t="shared" si="22"/>
        <v>0</v>
      </c>
      <c r="AG110" s="345"/>
      <c r="AH110" s="329">
        <f t="shared" si="23"/>
        <v>0</v>
      </c>
    </row>
    <row r="111" spans="1:34" ht="20.25" customHeight="1">
      <c r="A111" s="18"/>
      <c r="B111" s="123"/>
      <c r="C111" s="21"/>
      <c r="D111" s="371" t="s">
        <v>265</v>
      </c>
      <c r="E111" s="18"/>
      <c r="F111" s="18"/>
      <c r="G111" s="18"/>
      <c r="H111" s="18"/>
      <c r="I111" s="18"/>
      <c r="J111" s="802">
        <f>SUM(J107:J110)</f>
        <v>0</v>
      </c>
      <c r="K111" s="803">
        <f>SUM(K107:K110)</f>
        <v>0</v>
      </c>
      <c r="L111" s="804">
        <f>SUM(L107:L110)</f>
        <v>0</v>
      </c>
      <c r="M111" s="512"/>
      <c r="N111" s="798">
        <f>SUM(N107:N110)</f>
        <v>0</v>
      </c>
      <c r="O111" s="835">
        <f>SUM(O107:O110)</f>
        <v>0</v>
      </c>
      <c r="P111" s="801">
        <f>SUM(P107:P110)</f>
        <v>0</v>
      </c>
      <c r="Q111" s="477"/>
      <c r="R111" s="802">
        <f>SUM(R107:R110)</f>
        <v>0</v>
      </c>
      <c r="S111" s="803">
        <f>SUM(S107:S110)</f>
        <v>0</v>
      </c>
      <c r="T111" s="804">
        <f>SUM(T107:T110)</f>
        <v>0</v>
      </c>
      <c r="U111" s="527"/>
      <c r="V111" s="349"/>
      <c r="W111" s="375"/>
      <c r="X111" s="352"/>
      <c r="Y111" s="550"/>
      <c r="Z111" s="256"/>
      <c r="AA111" s="257"/>
      <c r="AB111" s="359"/>
      <c r="AC111" s="569"/>
      <c r="AD111" s="798">
        <f>SUM(J111 + N111+R111+ V111+Z111)</f>
        <v>0</v>
      </c>
      <c r="AE111" s="799">
        <f t="shared" si="22"/>
        <v>0</v>
      </c>
      <c r="AF111" s="799">
        <f>SUM(L111 + P111+T111+ X111+AB111)</f>
        <v>0</v>
      </c>
      <c r="AG111" s="800"/>
      <c r="AH111" s="801">
        <f>SUM(AD111:AF111)</f>
        <v>0</v>
      </c>
    </row>
    <row r="112" spans="1:34" ht="20.25" customHeight="1">
      <c r="A112" s="18"/>
      <c r="B112" s="123"/>
      <c r="C112" s="21"/>
      <c r="D112" s="2"/>
      <c r="E112" s="18"/>
      <c r="F112" s="18"/>
      <c r="G112" s="18"/>
      <c r="H112" s="18"/>
      <c r="I112" s="18"/>
      <c r="J112" s="264"/>
      <c r="K112" s="265"/>
      <c r="L112" s="249"/>
      <c r="M112" s="512"/>
      <c r="N112" s="218">
        <v>0</v>
      </c>
      <c r="O112" s="186">
        <v>0</v>
      </c>
      <c r="P112" s="187">
        <v>0</v>
      </c>
      <c r="Q112" s="477"/>
      <c r="R112" s="248">
        <v>0</v>
      </c>
      <c r="S112" s="298">
        <v>0</v>
      </c>
      <c r="T112" s="299">
        <v>0</v>
      </c>
      <c r="U112" s="527"/>
      <c r="V112" s="218"/>
      <c r="W112" s="186"/>
      <c r="X112" s="187"/>
      <c r="Y112" s="550"/>
      <c r="Z112" s="248"/>
      <c r="AA112" s="298"/>
      <c r="AB112" s="299"/>
      <c r="AC112" s="569"/>
      <c r="AD112" s="185">
        <f t="shared" si="22"/>
        <v>0</v>
      </c>
      <c r="AE112" s="210">
        <f t="shared" si="22"/>
        <v>0</v>
      </c>
      <c r="AF112" s="210">
        <f t="shared" si="22"/>
        <v>0</v>
      </c>
      <c r="AG112" s="179"/>
      <c r="AH112" s="187">
        <f t="shared" si="23"/>
        <v>0</v>
      </c>
    </row>
    <row r="113" spans="1:34" ht="20.25" customHeight="1">
      <c r="A113" s="18"/>
      <c r="B113" s="123" t="s">
        <v>339</v>
      </c>
      <c r="C113" s="35" t="s">
        <v>340</v>
      </c>
      <c r="D113" s="2"/>
      <c r="E113" s="18"/>
      <c r="F113" s="18"/>
      <c r="G113" s="18"/>
      <c r="H113" s="18"/>
      <c r="I113" s="18"/>
      <c r="J113" s="264"/>
      <c r="K113" s="265"/>
      <c r="L113" s="249"/>
      <c r="M113" s="512"/>
      <c r="N113" s="218">
        <v>0</v>
      </c>
      <c r="O113" s="186">
        <v>0</v>
      </c>
      <c r="P113" s="187">
        <v>0</v>
      </c>
      <c r="Q113" s="477"/>
      <c r="R113" s="248">
        <v>0</v>
      </c>
      <c r="S113" s="298">
        <v>0</v>
      </c>
      <c r="T113" s="299">
        <v>0</v>
      </c>
      <c r="U113" s="527"/>
      <c r="V113" s="218"/>
      <c r="W113" s="186"/>
      <c r="X113" s="187"/>
      <c r="Y113" s="550"/>
      <c r="Z113" s="248"/>
      <c r="AA113" s="298"/>
      <c r="AB113" s="299"/>
      <c r="AC113" s="569"/>
      <c r="AD113" s="185">
        <f t="shared" si="22"/>
        <v>0</v>
      </c>
      <c r="AE113" s="210">
        <f t="shared" si="22"/>
        <v>0</v>
      </c>
      <c r="AF113" s="210">
        <f t="shared" si="22"/>
        <v>0</v>
      </c>
      <c r="AG113" s="179"/>
      <c r="AH113" s="187">
        <f t="shared" si="23"/>
        <v>0</v>
      </c>
    </row>
    <row r="114" spans="1:34" ht="20.25" customHeight="1">
      <c r="A114" s="18"/>
      <c r="B114" s="21"/>
      <c r="C114" s="21"/>
      <c r="D114" s="21" t="s">
        <v>22</v>
      </c>
      <c r="E114" s="18"/>
      <c r="F114" s="18"/>
      <c r="G114" s="18"/>
      <c r="H114" s="18"/>
      <c r="I114" s="18"/>
      <c r="J114" s="248">
        <v>0</v>
      </c>
      <c r="K114" s="178">
        <v>0</v>
      </c>
      <c r="L114" s="249">
        <v>0</v>
      </c>
      <c r="M114" s="512"/>
      <c r="N114" s="218">
        <v>0</v>
      </c>
      <c r="O114" s="186">
        <v>0</v>
      </c>
      <c r="P114" s="187">
        <v>0</v>
      </c>
      <c r="Q114" s="477"/>
      <c r="R114" s="248">
        <v>0</v>
      </c>
      <c r="S114" s="298">
        <v>0</v>
      </c>
      <c r="T114" s="299">
        <v>0</v>
      </c>
      <c r="U114" s="527"/>
      <c r="V114" s="218"/>
      <c r="W114" s="186"/>
      <c r="X114" s="187"/>
      <c r="Y114" s="550"/>
      <c r="Z114" s="248"/>
      <c r="AA114" s="298"/>
      <c r="AB114" s="299"/>
      <c r="AC114" s="569"/>
      <c r="AD114" s="185">
        <f t="shared" si="22"/>
        <v>0</v>
      </c>
      <c r="AE114" s="210">
        <f t="shared" si="22"/>
        <v>0</v>
      </c>
      <c r="AF114" s="210">
        <f t="shared" si="22"/>
        <v>0</v>
      </c>
      <c r="AG114" s="179"/>
      <c r="AH114" s="187">
        <f t="shared" si="23"/>
        <v>0</v>
      </c>
    </row>
    <row r="115" spans="1:34" ht="20.25" customHeight="1">
      <c r="A115" s="18"/>
      <c r="B115" s="21"/>
      <c r="C115" s="21"/>
      <c r="D115" s="123" t="s">
        <v>23</v>
      </c>
      <c r="E115" s="18"/>
      <c r="F115" s="18"/>
      <c r="G115" s="18"/>
      <c r="H115" s="18"/>
      <c r="I115" s="18"/>
      <c r="J115" s="248">
        <v>0</v>
      </c>
      <c r="K115" s="178">
        <v>0</v>
      </c>
      <c r="L115" s="249">
        <v>0</v>
      </c>
      <c r="M115" s="512"/>
      <c r="N115" s="218">
        <v>0</v>
      </c>
      <c r="O115" s="186">
        <v>0</v>
      </c>
      <c r="P115" s="187">
        <v>0</v>
      </c>
      <c r="Q115" s="477"/>
      <c r="R115" s="248">
        <v>0</v>
      </c>
      <c r="S115" s="298">
        <v>0</v>
      </c>
      <c r="T115" s="299">
        <v>0</v>
      </c>
      <c r="U115" s="527"/>
      <c r="V115" s="218"/>
      <c r="W115" s="186"/>
      <c r="X115" s="187"/>
      <c r="Y115" s="550"/>
      <c r="Z115" s="248"/>
      <c r="AA115" s="298"/>
      <c r="AB115" s="299"/>
      <c r="AC115" s="569"/>
      <c r="AD115" s="185">
        <f t="shared" si="22"/>
        <v>0</v>
      </c>
      <c r="AE115" s="210">
        <f t="shared" si="22"/>
        <v>0</v>
      </c>
      <c r="AF115" s="210">
        <f t="shared" si="22"/>
        <v>0</v>
      </c>
      <c r="AG115" s="179"/>
      <c r="AH115" s="187">
        <f t="shared" si="23"/>
        <v>0</v>
      </c>
    </row>
    <row r="116" spans="1:34" ht="20.25" customHeight="1">
      <c r="A116" s="18"/>
      <c r="B116" s="18"/>
      <c r="C116" s="18"/>
      <c r="D116" s="123" t="s">
        <v>24</v>
      </c>
      <c r="E116" s="86"/>
      <c r="J116" s="248">
        <v>0</v>
      </c>
      <c r="K116" s="178">
        <v>0</v>
      </c>
      <c r="L116" s="249">
        <v>0</v>
      </c>
      <c r="M116" s="512"/>
      <c r="N116" s="218">
        <v>0</v>
      </c>
      <c r="O116" s="186">
        <v>0</v>
      </c>
      <c r="P116" s="187">
        <v>0</v>
      </c>
      <c r="Q116" s="477"/>
      <c r="R116" s="248">
        <v>0</v>
      </c>
      <c r="S116" s="298">
        <v>0</v>
      </c>
      <c r="T116" s="299">
        <v>0</v>
      </c>
      <c r="U116" s="527"/>
      <c r="V116" s="218"/>
      <c r="W116" s="186"/>
      <c r="X116" s="187"/>
      <c r="Y116" s="550"/>
      <c r="Z116" s="248"/>
      <c r="AA116" s="298"/>
      <c r="AB116" s="299"/>
      <c r="AC116" s="569"/>
      <c r="AD116" s="185">
        <f t="shared" si="22"/>
        <v>0</v>
      </c>
      <c r="AE116" s="210">
        <f t="shared" si="22"/>
        <v>0</v>
      </c>
      <c r="AF116" s="210">
        <f t="shared" si="22"/>
        <v>0</v>
      </c>
      <c r="AG116" s="179"/>
      <c r="AH116" s="187">
        <f>SUM(AD116:AF116)</f>
        <v>0</v>
      </c>
    </row>
    <row r="117" spans="1:34" ht="20.25" customHeight="1">
      <c r="A117" s="18"/>
      <c r="B117" s="18"/>
      <c r="C117" s="18"/>
      <c r="D117" s="123" t="s">
        <v>267</v>
      </c>
      <c r="E117" s="86"/>
      <c r="J117" s="248">
        <v>0</v>
      </c>
      <c r="K117" s="178">
        <v>0</v>
      </c>
      <c r="L117" s="249">
        <v>0</v>
      </c>
      <c r="M117" s="512"/>
      <c r="N117" s="218">
        <v>0</v>
      </c>
      <c r="O117" s="186">
        <v>0</v>
      </c>
      <c r="P117" s="187">
        <v>0</v>
      </c>
      <c r="Q117" s="477"/>
      <c r="R117" s="248">
        <v>0</v>
      </c>
      <c r="S117" s="298">
        <v>0</v>
      </c>
      <c r="T117" s="299">
        <v>0</v>
      </c>
      <c r="U117" s="527"/>
      <c r="V117" s="218"/>
      <c r="W117" s="186"/>
      <c r="X117" s="187"/>
      <c r="Y117" s="550"/>
      <c r="Z117" s="248"/>
      <c r="AA117" s="298"/>
      <c r="AB117" s="299"/>
      <c r="AC117" s="569"/>
      <c r="AD117" s="185">
        <f t="shared" si="22"/>
        <v>0</v>
      </c>
      <c r="AE117" s="210">
        <f t="shared" si="22"/>
        <v>0</v>
      </c>
      <c r="AF117" s="210">
        <f t="shared" si="22"/>
        <v>0</v>
      </c>
      <c r="AG117" s="179"/>
      <c r="AH117" s="187">
        <f>SUM(AD117:AF117)</f>
        <v>0</v>
      </c>
    </row>
    <row r="118" spans="1:34" ht="20.25" customHeight="1">
      <c r="A118" s="18"/>
      <c r="B118" s="18"/>
      <c r="C118" s="18"/>
      <c r="D118" s="2" t="s">
        <v>204</v>
      </c>
      <c r="E118" s="86"/>
      <c r="J118" s="248">
        <v>0</v>
      </c>
      <c r="K118" s="178">
        <v>0</v>
      </c>
      <c r="L118" s="249">
        <v>0</v>
      </c>
      <c r="M118" s="515"/>
      <c r="N118" s="218">
        <v>0</v>
      </c>
      <c r="O118" s="186">
        <f>SUM(O107:O117)</f>
        <v>0</v>
      </c>
      <c r="P118" s="187">
        <f>SUM(P107:P117)</f>
        <v>0</v>
      </c>
      <c r="Q118" s="477"/>
      <c r="R118" s="248">
        <v>0</v>
      </c>
      <c r="S118" s="298">
        <f>SUM(S107:S117)</f>
        <v>0</v>
      </c>
      <c r="T118" s="299">
        <f>SUM(T107:T117)</f>
        <v>0</v>
      </c>
      <c r="U118" s="527"/>
      <c r="V118" s="218"/>
      <c r="W118" s="186"/>
      <c r="X118" s="187"/>
      <c r="Y118" s="550"/>
      <c r="Z118" s="248"/>
      <c r="AA118" s="298"/>
      <c r="AB118" s="299"/>
      <c r="AC118" s="569"/>
      <c r="AD118" s="185">
        <f>SUM(J118 + N118+R118+ V118+Z118)</f>
        <v>0</v>
      </c>
      <c r="AE118" s="210">
        <f>SUM(K118 + O118+S118+ W118+AA118)</f>
        <v>0</v>
      </c>
      <c r="AF118" s="210">
        <f>SUM(L118 + P118+T118+ X118+AB118)</f>
        <v>0</v>
      </c>
      <c r="AG118" s="179"/>
      <c r="AH118" s="187">
        <f t="shared" si="23"/>
        <v>0</v>
      </c>
    </row>
    <row r="119" spans="1:34" ht="20.25" customHeight="1">
      <c r="A119" s="18"/>
      <c r="B119" s="18"/>
      <c r="C119" s="18"/>
      <c r="D119" s="2" t="s">
        <v>203</v>
      </c>
      <c r="E119" s="86"/>
      <c r="J119" s="248">
        <v>0</v>
      </c>
      <c r="K119" s="178">
        <v>0</v>
      </c>
      <c r="L119" s="249">
        <v>0</v>
      </c>
      <c r="M119" s="516"/>
      <c r="N119" s="218">
        <v>0</v>
      </c>
      <c r="O119" s="186">
        <v>0</v>
      </c>
      <c r="P119" s="187">
        <v>0</v>
      </c>
      <c r="Q119" s="477"/>
      <c r="R119" s="248">
        <v>0</v>
      </c>
      <c r="S119" s="298">
        <v>0</v>
      </c>
      <c r="T119" s="299">
        <v>0</v>
      </c>
      <c r="U119" s="527"/>
      <c r="V119" s="218"/>
      <c r="W119" s="186"/>
      <c r="X119" s="187"/>
      <c r="Y119" s="550"/>
      <c r="Z119" s="248"/>
      <c r="AA119" s="298"/>
      <c r="AB119" s="299"/>
      <c r="AC119" s="569"/>
      <c r="AD119" s="185">
        <f t="shared" ref="AD119:AE123" si="24">SUM(J119 + N119+R119+ V119+Z119)</f>
        <v>0</v>
      </c>
      <c r="AE119" s="210">
        <f t="shared" si="24"/>
        <v>0</v>
      </c>
      <c r="AF119" s="210">
        <f t="shared" ref="AF119:AF130" si="25">SUM(L119 + P119+T119+ X119+AB119)</f>
        <v>0</v>
      </c>
      <c r="AG119" s="179"/>
      <c r="AH119" s="187">
        <f t="shared" si="23"/>
        <v>0</v>
      </c>
    </row>
    <row r="120" spans="1:34" ht="20.25" customHeight="1">
      <c r="A120" s="18"/>
      <c r="B120" s="18"/>
      <c r="C120" s="18"/>
      <c r="D120" s="734" t="s">
        <v>256</v>
      </c>
      <c r="E120" s="18"/>
      <c r="F120" s="18"/>
      <c r="G120" s="18"/>
      <c r="H120" s="18"/>
      <c r="J120" s="248">
        <v>0</v>
      </c>
      <c r="K120" s="178">
        <v>0</v>
      </c>
      <c r="L120" s="249">
        <v>0</v>
      </c>
      <c r="M120" s="516"/>
      <c r="N120" s="218">
        <v>0</v>
      </c>
      <c r="O120" s="186">
        <v>0</v>
      </c>
      <c r="P120" s="187">
        <v>0</v>
      </c>
      <c r="Q120" s="477"/>
      <c r="R120" s="248">
        <v>0</v>
      </c>
      <c r="S120" s="298">
        <v>0</v>
      </c>
      <c r="T120" s="299">
        <v>0</v>
      </c>
      <c r="U120" s="527"/>
      <c r="V120" s="218"/>
      <c r="W120" s="186"/>
      <c r="X120" s="187"/>
      <c r="Y120" s="550"/>
      <c r="Z120" s="248"/>
      <c r="AA120" s="298"/>
      <c r="AB120" s="299"/>
      <c r="AC120" s="569"/>
      <c r="AD120" s="185">
        <f t="shared" si="24"/>
        <v>0</v>
      </c>
      <c r="AE120" s="210">
        <f t="shared" si="24"/>
        <v>0</v>
      </c>
      <c r="AF120" s="210">
        <f t="shared" si="25"/>
        <v>0</v>
      </c>
      <c r="AG120" s="179"/>
      <c r="AH120" s="187">
        <f t="shared" si="23"/>
        <v>0</v>
      </c>
    </row>
    <row r="121" spans="1:34" ht="20.25" customHeight="1">
      <c r="A121" s="18"/>
      <c r="B121" s="18"/>
      <c r="C121" s="18"/>
      <c r="D121" s="734" t="s">
        <v>333</v>
      </c>
      <c r="E121" s="86"/>
      <c r="J121" s="248">
        <v>0</v>
      </c>
      <c r="K121" s="178">
        <v>0</v>
      </c>
      <c r="L121" s="249">
        <v>0</v>
      </c>
      <c r="M121" s="516"/>
      <c r="N121" s="218">
        <v>0</v>
      </c>
      <c r="O121" s="186">
        <v>0</v>
      </c>
      <c r="P121" s="187">
        <v>0</v>
      </c>
      <c r="Q121" s="477"/>
      <c r="R121" s="248">
        <v>0</v>
      </c>
      <c r="S121" s="298">
        <v>0</v>
      </c>
      <c r="T121" s="299">
        <v>0</v>
      </c>
      <c r="U121" s="527"/>
      <c r="V121" s="218"/>
      <c r="W121" s="186"/>
      <c r="X121" s="187"/>
      <c r="Y121" s="550"/>
      <c r="Z121" s="248"/>
      <c r="AA121" s="298"/>
      <c r="AB121" s="299"/>
      <c r="AC121" s="569"/>
      <c r="AD121" s="185">
        <f t="shared" si="24"/>
        <v>0</v>
      </c>
      <c r="AE121" s="210">
        <f t="shared" si="24"/>
        <v>0</v>
      </c>
      <c r="AF121" s="210">
        <f t="shared" si="25"/>
        <v>0</v>
      </c>
      <c r="AG121" s="179"/>
      <c r="AH121" s="187">
        <f t="shared" si="23"/>
        <v>0</v>
      </c>
    </row>
    <row r="122" spans="1:34" ht="20.25" customHeight="1">
      <c r="A122" s="18"/>
      <c r="B122" s="18"/>
      <c r="C122" s="18"/>
      <c r="D122" s="123" t="s">
        <v>238</v>
      </c>
      <c r="E122" s="18"/>
      <c r="F122" s="18"/>
      <c r="G122" s="18"/>
      <c r="H122" s="18"/>
      <c r="I122" s="18"/>
      <c r="J122" s="248">
        <v>0</v>
      </c>
      <c r="K122" s="178">
        <v>0</v>
      </c>
      <c r="L122" s="249">
        <v>0</v>
      </c>
      <c r="M122" s="516"/>
      <c r="N122" s="218">
        <v>0</v>
      </c>
      <c r="O122" s="186">
        <v>0</v>
      </c>
      <c r="P122" s="187">
        <v>0</v>
      </c>
      <c r="Q122" s="477"/>
      <c r="R122" s="248">
        <v>0</v>
      </c>
      <c r="S122" s="298">
        <v>0</v>
      </c>
      <c r="T122" s="299">
        <v>0</v>
      </c>
      <c r="U122" s="527"/>
      <c r="V122" s="218"/>
      <c r="W122" s="186"/>
      <c r="X122" s="187"/>
      <c r="Y122" s="550"/>
      <c r="Z122" s="248"/>
      <c r="AA122" s="298"/>
      <c r="AB122" s="299"/>
      <c r="AC122" s="569"/>
      <c r="AD122" s="185">
        <f t="shared" si="24"/>
        <v>0</v>
      </c>
      <c r="AE122" s="210">
        <f t="shared" si="24"/>
        <v>0</v>
      </c>
      <c r="AF122" s="210">
        <f t="shared" si="25"/>
        <v>0</v>
      </c>
      <c r="AG122" s="179"/>
      <c r="AH122" s="187">
        <f t="shared" si="23"/>
        <v>0</v>
      </c>
    </row>
    <row r="123" spans="1:34" ht="20.25" customHeight="1">
      <c r="A123" s="18"/>
      <c r="B123" s="18"/>
      <c r="C123" s="18"/>
      <c r="D123" s="123" t="s">
        <v>238</v>
      </c>
      <c r="E123" s="18"/>
      <c r="F123" s="18"/>
      <c r="G123" s="18"/>
      <c r="H123" s="18"/>
      <c r="I123" s="18"/>
      <c r="J123" s="295">
        <v>0</v>
      </c>
      <c r="K123" s="406">
        <v>0</v>
      </c>
      <c r="L123" s="263">
        <v>0</v>
      </c>
      <c r="M123" s="516"/>
      <c r="N123" s="219">
        <v>0</v>
      </c>
      <c r="O123" s="328">
        <v>0</v>
      </c>
      <c r="P123" s="329">
        <v>0</v>
      </c>
      <c r="Q123" s="481"/>
      <c r="R123" s="500">
        <v>0</v>
      </c>
      <c r="S123" s="428">
        <v>0</v>
      </c>
      <c r="T123" s="301">
        <v>0</v>
      </c>
      <c r="U123" s="527"/>
      <c r="V123" s="424"/>
      <c r="W123" s="345"/>
      <c r="X123" s="329"/>
      <c r="Y123" s="550"/>
      <c r="Z123" s="426"/>
      <c r="AA123" s="428"/>
      <c r="AB123" s="301"/>
      <c r="AC123" s="569"/>
      <c r="AD123" s="343">
        <f t="shared" si="24"/>
        <v>0</v>
      </c>
      <c r="AE123" s="461">
        <f t="shared" si="24"/>
        <v>0</v>
      </c>
      <c r="AF123" s="344">
        <f t="shared" si="25"/>
        <v>0</v>
      </c>
      <c r="AG123" s="345"/>
      <c r="AH123" s="329">
        <f t="shared" si="23"/>
        <v>0</v>
      </c>
    </row>
    <row r="124" spans="1:34" s="31" customFormat="1" ht="20.25" customHeight="1">
      <c r="A124" s="29"/>
      <c r="B124" s="374" t="s">
        <v>152</v>
      </c>
      <c r="C124" s="373"/>
      <c r="D124" s="372"/>
      <c r="E124" s="154"/>
      <c r="F124" s="154"/>
      <c r="G124" s="373" t="s">
        <v>247</v>
      </c>
      <c r="H124" s="154"/>
      <c r="I124" s="154"/>
      <c r="J124" s="795">
        <f>SUM(J114:J123)</f>
        <v>0</v>
      </c>
      <c r="K124" s="796">
        <f>SUM(K114:K123)</f>
        <v>0</v>
      </c>
      <c r="L124" s="797">
        <f>SUM(L114:L123)</f>
        <v>0</v>
      </c>
      <c r="M124" s="516"/>
      <c r="N124" s="798">
        <f>SUM(N114:N123)</f>
        <v>0</v>
      </c>
      <c r="O124" s="835">
        <f>SUM(O114:O123)</f>
        <v>0</v>
      </c>
      <c r="P124" s="801">
        <f>SUM(P114:P123)</f>
        <v>0</v>
      </c>
      <c r="Q124" s="477"/>
      <c r="R124" s="795">
        <f>SUM(R114:R123)</f>
        <v>0</v>
      </c>
      <c r="S124" s="796">
        <f>SUM(S114:S123)</f>
        <v>0</v>
      </c>
      <c r="T124" s="797">
        <f>SUM(T114:T123)</f>
        <v>0</v>
      </c>
      <c r="U124" s="529"/>
      <c r="V124" s="349"/>
      <c r="W124" s="375"/>
      <c r="X124" s="352"/>
      <c r="Y124" s="551"/>
      <c r="Z124" s="492"/>
      <c r="AA124" s="493"/>
      <c r="AB124" s="494"/>
      <c r="AC124" s="573"/>
      <c r="AD124" s="745">
        <f t="shared" ref="AD124:AE130" si="26">SUM(J124 + N124+R124+ V124+Z124)</f>
        <v>0</v>
      </c>
      <c r="AE124" s="742">
        <f t="shared" si="26"/>
        <v>0</v>
      </c>
      <c r="AF124" s="742">
        <f t="shared" si="25"/>
        <v>0</v>
      </c>
      <c r="AG124" s="789"/>
      <c r="AH124" s="639">
        <f t="shared" si="23"/>
        <v>0</v>
      </c>
    </row>
    <row r="125" spans="1:34" ht="20.25" customHeight="1">
      <c r="A125" s="18"/>
      <c r="B125" s="18"/>
      <c r="C125" s="18"/>
      <c r="D125" s="21" t="s">
        <v>129</v>
      </c>
      <c r="E125" s="912" t="s">
        <v>148</v>
      </c>
      <c r="F125" s="214"/>
      <c r="G125" s="215"/>
      <c r="J125" s="248">
        <f>J154</f>
        <v>0</v>
      </c>
      <c r="K125" s="266">
        <v>0</v>
      </c>
      <c r="L125" s="249">
        <v>0</v>
      </c>
      <c r="M125" s="516">
        <f>IF((J125)&lt;25001,(J125),(25000))</f>
        <v>0</v>
      </c>
      <c r="N125" s="218">
        <f>N154</f>
        <v>0</v>
      </c>
      <c r="O125" s="179">
        <v>0</v>
      </c>
      <c r="P125" s="203">
        <v>0</v>
      </c>
      <c r="Q125" s="481">
        <f>IF((J125+N125)&lt;25001,(N125),(25000-M125))</f>
        <v>0</v>
      </c>
      <c r="R125" s="248">
        <f>R154</f>
        <v>0</v>
      </c>
      <c r="S125" s="180">
        <v>0</v>
      </c>
      <c r="T125" s="292">
        <v>0</v>
      </c>
      <c r="U125" s="532">
        <f>IF((J125+N125+R125)&lt;25001,(R125),(25000-M125-Q125))</f>
        <v>0</v>
      </c>
      <c r="V125" s="218"/>
      <c r="W125" s="179"/>
      <c r="X125" s="203"/>
      <c r="Y125" s="582">
        <f>IF((J125+N125+R125+V125)&lt;25001,(V125),(25000-(M125+Q125+U125)))</f>
        <v>0</v>
      </c>
      <c r="Z125" s="248"/>
      <c r="AA125" s="180"/>
      <c r="AB125" s="292"/>
      <c r="AC125" s="583">
        <f>IF((J125+N125+R125+V125+Z125)&lt;25001,(Z125),(25000-(M125+Q125+U125+Y125)))</f>
        <v>0</v>
      </c>
      <c r="AD125" s="349">
        <f t="shared" si="26"/>
        <v>0</v>
      </c>
      <c r="AE125" s="350">
        <f t="shared" si="26"/>
        <v>0</v>
      </c>
      <c r="AF125" s="350">
        <f t="shared" si="25"/>
        <v>0</v>
      </c>
      <c r="AG125" s="351"/>
      <c r="AH125" s="352">
        <f t="shared" si="23"/>
        <v>0</v>
      </c>
    </row>
    <row r="126" spans="1:34" ht="20.25" customHeight="1">
      <c r="A126" s="18"/>
      <c r="B126" s="18"/>
      <c r="C126" s="487" t="s">
        <v>276</v>
      </c>
      <c r="D126" s="488"/>
      <c r="E126" s="912" t="s">
        <v>149</v>
      </c>
      <c r="F126" s="215"/>
      <c r="G126" s="215"/>
      <c r="J126" s="248">
        <f>J158</f>
        <v>0</v>
      </c>
      <c r="K126" s="266">
        <v>0</v>
      </c>
      <c r="L126" s="249">
        <v>0</v>
      </c>
      <c r="M126" s="516">
        <f>IF((J126)&lt;25001,(J126),(25000))</f>
        <v>0</v>
      </c>
      <c r="N126" s="218">
        <f>N158</f>
        <v>0</v>
      </c>
      <c r="O126" s="330">
        <v>0</v>
      </c>
      <c r="P126" s="331">
        <v>0</v>
      </c>
      <c r="Q126" s="481">
        <f>IF((J126+N126)&lt;25001,(N126),(25000-M126))</f>
        <v>0</v>
      </c>
      <c r="R126" s="248">
        <f>R158</f>
        <v>0</v>
      </c>
      <c r="S126" s="269">
        <v>0</v>
      </c>
      <c r="T126" s="303">
        <v>0</v>
      </c>
      <c r="U126" s="532">
        <f>IF((J126+N126+R126)&lt;25001,(R126),(25000-M126-Q126))</f>
        <v>0</v>
      </c>
      <c r="V126" s="218"/>
      <c r="W126" s="330"/>
      <c r="X126" s="331"/>
      <c r="Y126" s="582">
        <f>IF((J126+N126+R126+V126)&lt;25001,(V126),(25000-(M126+Q126+U126)))</f>
        <v>0</v>
      </c>
      <c r="Z126" s="248"/>
      <c r="AA126" s="302"/>
      <c r="AB126" s="303"/>
      <c r="AC126" s="583">
        <f>IF((J126+N126+R126+V126+Z126)&lt;25001,(Z126),(25000-(M126+Q126+U126+Y126)))</f>
        <v>0</v>
      </c>
      <c r="AD126" s="349">
        <f t="shared" si="26"/>
        <v>0</v>
      </c>
      <c r="AE126" s="350">
        <f t="shared" si="26"/>
        <v>0</v>
      </c>
      <c r="AF126" s="350">
        <f t="shared" si="25"/>
        <v>0</v>
      </c>
      <c r="AG126" s="351"/>
      <c r="AH126" s="352">
        <f t="shared" si="23"/>
        <v>0</v>
      </c>
    </row>
    <row r="127" spans="1:34" ht="20.25" customHeight="1">
      <c r="A127" s="18"/>
      <c r="B127" s="18"/>
      <c r="C127" s="18"/>
      <c r="D127" s="21"/>
      <c r="E127" s="3" t="s">
        <v>150</v>
      </c>
      <c r="J127" s="248">
        <f>J162</f>
        <v>0</v>
      </c>
      <c r="K127" s="266">
        <v>0</v>
      </c>
      <c r="L127" s="249">
        <v>0</v>
      </c>
      <c r="M127" s="516">
        <f>IF((J127)&lt;25001,(J127),(25000))</f>
        <v>0</v>
      </c>
      <c r="N127" s="218">
        <f>N162</f>
        <v>0</v>
      </c>
      <c r="O127" s="324">
        <v>0</v>
      </c>
      <c r="P127" s="325">
        <v>0</v>
      </c>
      <c r="Q127" s="481">
        <f>IF((J127+N127)&lt;25001,(N127),(25000-M127))</f>
        <v>0</v>
      </c>
      <c r="R127" s="248">
        <f>R162</f>
        <v>0</v>
      </c>
      <c r="S127" s="293">
        <v>0</v>
      </c>
      <c r="T127" s="294">
        <v>0</v>
      </c>
      <c r="U127" s="532">
        <f>IF((J127+N127+R127)&lt;25001,(R127),(25000-M127-Q127))</f>
        <v>0</v>
      </c>
      <c r="V127" s="218"/>
      <c r="W127" s="324"/>
      <c r="X127" s="325"/>
      <c r="Y127" s="582">
        <f>IF((J127+N127+R127+V127)&lt;25001,(V127),(25000-(M127+Q127+U127)))</f>
        <v>0</v>
      </c>
      <c r="Z127" s="248"/>
      <c r="AA127" s="293"/>
      <c r="AB127" s="294"/>
      <c r="AC127" s="583">
        <f>IF((J127+N127+R127+V127+Z127)&lt;25001,(Z127),(25000-(M127+Q127+U127+Y127)))</f>
        <v>0</v>
      </c>
      <c r="AD127" s="349">
        <f t="shared" si="26"/>
        <v>0</v>
      </c>
      <c r="AE127" s="350">
        <f t="shared" si="26"/>
        <v>0</v>
      </c>
      <c r="AF127" s="350">
        <f t="shared" si="25"/>
        <v>0</v>
      </c>
      <c r="AG127" s="351"/>
      <c r="AH127" s="352">
        <f t="shared" si="23"/>
        <v>0</v>
      </c>
    </row>
    <row r="128" spans="1:34" ht="20.25" customHeight="1">
      <c r="A128" s="18"/>
      <c r="B128" s="18"/>
      <c r="C128" s="18"/>
      <c r="D128" s="21"/>
      <c r="E128" s="3" t="s">
        <v>211</v>
      </c>
      <c r="J128" s="248">
        <f>J166</f>
        <v>0</v>
      </c>
      <c r="K128" s="266">
        <v>0</v>
      </c>
      <c r="L128" s="249">
        <v>0</v>
      </c>
      <c r="M128" s="516">
        <f>IF((J128)&lt;25001,(J128),(25000))</f>
        <v>0</v>
      </c>
      <c r="N128" s="218">
        <f>N166</f>
        <v>0</v>
      </c>
      <c r="O128" s="330">
        <v>0</v>
      </c>
      <c r="P128" s="331">
        <v>0</v>
      </c>
      <c r="Q128" s="481">
        <f>IF((J128+N128)&lt;25001,(N128),(25000-M128))</f>
        <v>0</v>
      </c>
      <c r="R128" s="248">
        <f>R166</f>
        <v>0</v>
      </c>
      <c r="S128" s="465">
        <v>0</v>
      </c>
      <c r="T128" s="303">
        <v>0</v>
      </c>
      <c r="U128" s="532">
        <f>IF((J128+N128+R128)&lt;25001,(R128),(25000-M128-Q128))</f>
        <v>0</v>
      </c>
      <c r="V128" s="218"/>
      <c r="W128" s="330"/>
      <c r="X128" s="331"/>
      <c r="Y128" s="582">
        <f>IF((J128+N128+R128+V128)&lt;25001,(V128),(25000-(M128+Q128+U128)))</f>
        <v>0</v>
      </c>
      <c r="Z128" s="248"/>
      <c r="AA128" s="302"/>
      <c r="AB128" s="303"/>
      <c r="AC128" s="583">
        <f>IF((J128+N128+R128+V128+Z128)&lt;25001,(Z128),(25000-(M128+Q128+U128+Y128)))</f>
        <v>0</v>
      </c>
      <c r="AD128" s="349">
        <f t="shared" si="26"/>
        <v>0</v>
      </c>
      <c r="AE128" s="350">
        <f t="shared" si="26"/>
        <v>0</v>
      </c>
      <c r="AF128" s="350">
        <f t="shared" si="25"/>
        <v>0</v>
      </c>
      <c r="AG128" s="351"/>
      <c r="AH128" s="352">
        <f t="shared" si="23"/>
        <v>0</v>
      </c>
    </row>
    <row r="129" spans="1:34" ht="20.25" customHeight="1" thickBot="1">
      <c r="A129" s="18"/>
      <c r="B129" s="18"/>
      <c r="C129" s="18"/>
      <c r="D129" s="20"/>
      <c r="E129" s="3" t="s">
        <v>212</v>
      </c>
      <c r="J129" s="295">
        <f>J170</f>
        <v>0</v>
      </c>
      <c r="K129" s="495">
        <v>0</v>
      </c>
      <c r="L129" s="263">
        <v>0</v>
      </c>
      <c r="M129" s="877">
        <f>IF((J129)&lt;25001,(J129),(25000))</f>
        <v>0</v>
      </c>
      <c r="N129" s="219">
        <f>N170</f>
        <v>0</v>
      </c>
      <c r="O129" s="496">
        <v>0</v>
      </c>
      <c r="P129" s="497">
        <v>0</v>
      </c>
      <c r="Q129" s="874">
        <f>IF((J129+N129)&lt;25001,(N129),(25000-M129))</f>
        <v>0</v>
      </c>
      <c r="R129" s="295">
        <f>R170</f>
        <v>0</v>
      </c>
      <c r="S129" s="498">
        <v>0</v>
      </c>
      <c r="T129" s="499">
        <v>0</v>
      </c>
      <c r="U129" s="875">
        <f>IF((J129+N129+R129)&lt;25001,(R129),(25000-M129-Q129))</f>
        <v>0</v>
      </c>
      <c r="V129" s="219"/>
      <c r="W129" s="496"/>
      <c r="X129" s="497"/>
      <c r="Y129" s="582">
        <f>IF((J129+N129+R129+V129)&lt;25001,(V129),(25000-(M129+Q129+U129)))</f>
        <v>0</v>
      </c>
      <c r="Z129" s="295"/>
      <c r="AA129" s="498"/>
      <c r="AB129" s="499"/>
      <c r="AC129" s="583">
        <f>IF((J129+N129+R129+V129+Z129)&lt;25001,(Z129),(25000-(M129+Q129+U129+Y129)))</f>
        <v>0</v>
      </c>
      <c r="AD129" s="501">
        <f t="shared" si="26"/>
        <v>0</v>
      </c>
      <c r="AE129" s="502">
        <f t="shared" si="26"/>
        <v>0</v>
      </c>
      <c r="AF129" s="502">
        <f t="shared" si="25"/>
        <v>0</v>
      </c>
      <c r="AG129" s="503"/>
      <c r="AH129" s="463">
        <f t="shared" si="23"/>
        <v>0</v>
      </c>
    </row>
    <row r="130" spans="1:34" s="31" customFormat="1" ht="20.25" customHeight="1" thickTop="1">
      <c r="A130" s="469"/>
      <c r="B130" s="371"/>
      <c r="C130" s="162"/>
      <c r="D130" s="371" t="s">
        <v>268</v>
      </c>
      <c r="E130" s="373"/>
      <c r="F130" s="373"/>
      <c r="G130" s="373"/>
      <c r="H130" s="154"/>
      <c r="I130" s="154"/>
      <c r="J130" s="802">
        <f>SUM(J124:J129)</f>
        <v>0</v>
      </c>
      <c r="K130" s="803">
        <f>SUM(K124:K129)</f>
        <v>0</v>
      </c>
      <c r="L130" s="806">
        <f>SUM(L124:L129)</f>
        <v>0</v>
      </c>
      <c r="M130" s="517"/>
      <c r="N130" s="798">
        <f>SUM(N124:N129)</f>
        <v>0</v>
      </c>
      <c r="O130" s="835">
        <f>SUM(O124:O129)</f>
        <v>0</v>
      </c>
      <c r="P130" s="801">
        <f>SUM(P124:P129)</f>
        <v>0</v>
      </c>
      <c r="Q130" s="475"/>
      <c r="R130" s="802">
        <f>SUM(R124:R129)</f>
        <v>0</v>
      </c>
      <c r="S130" s="803">
        <f>SUM(S124:S129)</f>
        <v>0</v>
      </c>
      <c r="T130" s="806">
        <f>SUM(T124:T129)</f>
        <v>0</v>
      </c>
      <c r="U130" s="525"/>
      <c r="V130" s="349"/>
      <c r="W130" s="375"/>
      <c r="X130" s="352"/>
      <c r="Y130" s="546"/>
      <c r="Z130" s="256"/>
      <c r="AA130" s="257"/>
      <c r="AB130" s="258"/>
      <c r="AC130" s="560"/>
      <c r="AD130" s="798">
        <f t="shared" si="26"/>
        <v>0</v>
      </c>
      <c r="AE130" s="799">
        <f t="shared" si="26"/>
        <v>0</v>
      </c>
      <c r="AF130" s="799">
        <f t="shared" si="25"/>
        <v>0</v>
      </c>
      <c r="AG130" s="800"/>
      <c r="AH130" s="801">
        <f t="shared" si="23"/>
        <v>0</v>
      </c>
    </row>
    <row r="131" spans="1:34" ht="20.25" customHeight="1">
      <c r="A131" s="18"/>
      <c r="B131" s="62"/>
      <c r="D131" s="5" t="s">
        <v>130</v>
      </c>
      <c r="E131" s="29"/>
      <c r="F131" s="29"/>
      <c r="G131" s="29"/>
      <c r="H131" s="29"/>
      <c r="I131" s="29"/>
      <c r="J131" s="268"/>
      <c r="K131" s="208"/>
      <c r="L131" s="249"/>
      <c r="M131" s="517"/>
      <c r="N131" s="349"/>
      <c r="O131" s="375"/>
      <c r="P131" s="352"/>
      <c r="Q131" s="475"/>
      <c r="R131" s="256"/>
      <c r="S131" s="257"/>
      <c r="T131" s="258"/>
      <c r="U131" s="525"/>
      <c r="V131" s="349"/>
      <c r="W131" s="375"/>
      <c r="X131" s="352"/>
      <c r="Y131" s="546"/>
      <c r="Z131" s="256"/>
      <c r="AA131" s="257"/>
      <c r="AB131" s="258"/>
      <c r="AC131" s="560"/>
      <c r="AD131" s="349"/>
      <c r="AE131" s="350"/>
      <c r="AF131" s="350"/>
      <c r="AG131" s="351"/>
      <c r="AH131" s="352"/>
    </row>
    <row r="132" spans="1:34" ht="20.25" customHeight="1">
      <c r="A132" s="18"/>
      <c r="B132" s="29"/>
      <c r="C132" s="29"/>
      <c r="E132" s="750" t="s">
        <v>74</v>
      </c>
      <c r="F132" s="174"/>
      <c r="G132" s="175"/>
      <c r="H132" s="175"/>
      <c r="I132" s="175"/>
      <c r="J132" s="809">
        <f>(J134-J83-J97-J98-J111-J121-J122-J123-J125-J126-J127-J128-J129+M137)</f>
        <v>0</v>
      </c>
      <c r="K132" s="810">
        <f>(K134-K83-K97-K98-K111-K120-K121-K122-K123-K125-K126-K127-K128-K129)</f>
        <v>0</v>
      </c>
      <c r="L132" s="811">
        <f>(L134-L83-L97-L98-L111-L120-L121-L122-L123-L125-L126-L127-L128-L129)</f>
        <v>0</v>
      </c>
      <c r="M132" s="755"/>
      <c r="N132" s="861">
        <f>(N134-N83-N97-N98-N111-N121-N122-N123-N125-N126-N127-N128-N129+Q137)</f>
        <v>0</v>
      </c>
      <c r="O132" s="862">
        <f>(O134-O83-O97-O98-O111-O120-O121-O122-O123-O125-O126-O127-O128-O129)</f>
        <v>0</v>
      </c>
      <c r="P132" s="863">
        <f>(P134-P83-P97-P98-P111-P120-P121-P122-P123-P125-P126-P127-P128-P129)</f>
        <v>0</v>
      </c>
      <c r="Q132" s="759"/>
      <c r="R132" s="809">
        <f>(R134-R83-R97-R98-R111-R121-R122-R123-R125-R126-R127-R128-R129+U137)</f>
        <v>0</v>
      </c>
      <c r="S132" s="810">
        <f>(S134-S83-S97-S98-S111-S120-S121-S122-S123-S125-S126-S127-S128-S129)</f>
        <v>0</v>
      </c>
      <c r="T132" s="811">
        <f>(T134-T83-T97-T98-T111-T120-T121-T122-T123-T125-T126-T127-T128-T129)</f>
        <v>0</v>
      </c>
      <c r="U132" s="760"/>
      <c r="V132" s="756"/>
      <c r="W132" s="757"/>
      <c r="X132" s="758"/>
      <c r="Y132" s="761"/>
      <c r="Z132" s="752"/>
      <c r="AA132" s="753"/>
      <c r="AB132" s="754"/>
      <c r="AC132" s="762"/>
      <c r="AD132" s="819">
        <f>SUM(J132 + N132+R132+ V132+Z132)</f>
        <v>0</v>
      </c>
      <c r="AE132" s="820">
        <f>SUM(K132 + O132+S132+ W132+AA132)</f>
        <v>0</v>
      </c>
      <c r="AF132" s="820">
        <f>SUM(L132 + P132+T132+ X132+AB132)</f>
        <v>0</v>
      </c>
      <c r="AG132" s="821"/>
      <c r="AH132" s="822">
        <f>SUM(AD132:AF132)</f>
        <v>0</v>
      </c>
    </row>
    <row r="133" spans="1:34" ht="20.25" customHeight="1">
      <c r="A133" s="18"/>
      <c r="B133" s="29"/>
      <c r="C133" s="29"/>
      <c r="D133" s="29"/>
      <c r="E133" s="771"/>
      <c r="F133" s="155"/>
      <c r="G133" s="157"/>
      <c r="H133" s="157"/>
      <c r="I133" s="157"/>
      <c r="J133" s="752"/>
      <c r="K133" s="753"/>
      <c r="L133" s="754"/>
      <c r="M133" s="755"/>
      <c r="N133" s="763"/>
      <c r="O133" s="767"/>
      <c r="P133" s="766"/>
      <c r="Q133" s="759"/>
      <c r="R133" s="768"/>
      <c r="S133" s="769"/>
      <c r="T133" s="770"/>
      <c r="U133" s="760"/>
      <c r="V133" s="763"/>
      <c r="W133" s="767"/>
      <c r="X133" s="766"/>
      <c r="Y133" s="761"/>
      <c r="Z133" s="768"/>
      <c r="AA133" s="769"/>
      <c r="AB133" s="770"/>
      <c r="AC133" s="762"/>
      <c r="AD133" s="763"/>
      <c r="AE133" s="764"/>
      <c r="AF133" s="764"/>
      <c r="AG133" s="765"/>
      <c r="AH133" s="766"/>
    </row>
    <row r="134" spans="1:34" ht="20.25" customHeight="1">
      <c r="A134" s="18"/>
      <c r="B134" s="29"/>
      <c r="C134" s="29"/>
      <c r="D134" s="29"/>
      <c r="E134" s="751" t="s">
        <v>78</v>
      </c>
      <c r="F134" s="176"/>
      <c r="G134" s="174"/>
      <c r="H134" s="175"/>
      <c r="I134" s="175"/>
      <c r="J134" s="809">
        <f>SUM(J92+J99+J104+J111+J130)</f>
        <v>0</v>
      </c>
      <c r="K134" s="810">
        <f>SUM(K92+K99+K104+K111+K130)</f>
        <v>0</v>
      </c>
      <c r="L134" s="811">
        <f>SUM(L92+L99+L104+L111+L130)</f>
        <v>0</v>
      </c>
      <c r="M134" s="755"/>
      <c r="N134" s="861">
        <f>SUM(N92+N99+N104+N111+N130)</f>
        <v>0</v>
      </c>
      <c r="O134" s="862">
        <f>SUM(O92+O99+O104+O111+O130)</f>
        <v>0</v>
      </c>
      <c r="P134" s="863">
        <f>SUM(P92+P99+P104+P111+P130)</f>
        <v>0</v>
      </c>
      <c r="Q134" s="759"/>
      <c r="R134" s="809">
        <f>SUM(R92+R99+R104+R111+R130)</f>
        <v>0</v>
      </c>
      <c r="S134" s="810">
        <f>SUM(S92+S99+S104+S111+S130)</f>
        <v>0</v>
      </c>
      <c r="T134" s="811">
        <f>SUM(T92+T99+T104+T111+T130)</f>
        <v>0</v>
      </c>
      <c r="U134" s="760"/>
      <c r="V134" s="756"/>
      <c r="W134" s="757"/>
      <c r="X134" s="758"/>
      <c r="Y134" s="761"/>
      <c r="Z134" s="752"/>
      <c r="AA134" s="753"/>
      <c r="AB134" s="754"/>
      <c r="AC134" s="762"/>
      <c r="AD134" s="819">
        <f>SUM(J134 + N134+R134+ V134+Z134)</f>
        <v>0</v>
      </c>
      <c r="AE134" s="820">
        <f>SUM(K134 + O134+S134+ W134+AA134)</f>
        <v>0</v>
      </c>
      <c r="AF134" s="820">
        <f>SUM(L134 + P134+T134+ X134+AB134)</f>
        <v>0</v>
      </c>
      <c r="AG134" s="821"/>
      <c r="AH134" s="822">
        <f>SUM(AD134:AF134)</f>
        <v>0</v>
      </c>
    </row>
    <row r="135" spans="1:34" ht="20.25" customHeight="1">
      <c r="A135" s="18"/>
      <c r="B135" s="29"/>
      <c r="C135" s="29"/>
      <c r="D135" s="29"/>
      <c r="E135" s="18"/>
      <c r="F135" s="91"/>
      <c r="G135" s="26"/>
      <c r="H135" s="26"/>
      <c r="I135" s="26"/>
      <c r="J135" s="270"/>
      <c r="K135" s="271"/>
      <c r="L135" s="272"/>
      <c r="M135" s="517"/>
      <c r="N135" s="349"/>
      <c r="O135" s="375"/>
      <c r="P135" s="352"/>
      <c r="Q135" s="475"/>
      <c r="R135" s="256"/>
      <c r="S135" s="257"/>
      <c r="T135" s="258"/>
      <c r="U135" s="525"/>
      <c r="V135" s="349"/>
      <c r="W135" s="375"/>
      <c r="X135" s="352"/>
      <c r="Y135" s="546"/>
      <c r="Z135" s="256"/>
      <c r="AA135" s="257"/>
      <c r="AB135" s="258"/>
      <c r="AC135" s="560"/>
      <c r="AD135" s="349"/>
      <c r="AE135" s="350"/>
      <c r="AF135" s="350"/>
      <c r="AG135" s="351"/>
      <c r="AH135" s="352"/>
    </row>
    <row r="136" spans="1:34" ht="20.25" customHeight="1">
      <c r="A136" s="18"/>
      <c r="B136" s="35" t="s">
        <v>77</v>
      </c>
      <c r="C136" s="18"/>
      <c r="D136" s="18"/>
      <c r="J136" s="248"/>
      <c r="K136" s="178"/>
      <c r="L136" s="262"/>
      <c r="M136" s="517"/>
      <c r="N136" s="349"/>
      <c r="O136" s="375"/>
      <c r="P136" s="352"/>
      <c r="Q136" s="475"/>
      <c r="R136" s="256"/>
      <c r="S136" s="257"/>
      <c r="T136" s="258"/>
      <c r="U136" s="525"/>
      <c r="V136" s="349"/>
      <c r="W136" s="375"/>
      <c r="X136" s="352"/>
      <c r="Y136" s="546"/>
      <c r="Z136" s="256"/>
      <c r="AA136" s="257"/>
      <c r="AB136" s="258"/>
      <c r="AC136" s="560"/>
      <c r="AD136" s="349"/>
      <c r="AE136" s="350"/>
      <c r="AF136" s="350"/>
      <c r="AG136" s="351"/>
      <c r="AH136" s="352"/>
    </row>
    <row r="137" spans="1:34" ht="20.25" customHeight="1">
      <c r="A137" s="18"/>
      <c r="B137" s="35"/>
      <c r="C137" s="18"/>
      <c r="D137" s="18"/>
      <c r="E137" s="5" t="s">
        <v>153</v>
      </c>
      <c r="G137" s="5" t="s">
        <v>154</v>
      </c>
      <c r="J137" s="584">
        <f>L9</f>
        <v>0.55500000000000005</v>
      </c>
      <c r="K137" s="585"/>
      <c r="L137" s="599">
        <f>L9</f>
        <v>0.55500000000000005</v>
      </c>
      <c r="M137" s="517">
        <f>SUM(M125:M129)</f>
        <v>0</v>
      </c>
      <c r="N137" s="586">
        <f>P9</f>
        <v>0.56000000000000005</v>
      </c>
      <c r="O137" s="601"/>
      <c r="P137" s="602">
        <f>P9</f>
        <v>0.56000000000000005</v>
      </c>
      <c r="Q137" s="475">
        <f>SUM(Q125:Q129)</f>
        <v>0</v>
      </c>
      <c r="R137" s="587">
        <f>T9</f>
        <v>0.56499999999999995</v>
      </c>
      <c r="S137" s="603"/>
      <c r="T137" s="599">
        <f>T9</f>
        <v>0.56499999999999995</v>
      </c>
      <c r="U137" s="525">
        <f>SUM(U125:U129)</f>
        <v>0</v>
      </c>
      <c r="V137" s="183"/>
      <c r="W137" s="449"/>
      <c r="X137" s="184"/>
      <c r="Y137" s="546">
        <f>SUM(Y125:Y129)</f>
        <v>0</v>
      </c>
      <c r="Z137" s="181"/>
      <c r="AA137" s="450"/>
      <c r="AB137" s="182"/>
      <c r="AC137" s="560">
        <f>SUM(AC125:AC129)</f>
        <v>0</v>
      </c>
      <c r="AD137" s="185"/>
      <c r="AE137" s="210"/>
      <c r="AF137" s="210"/>
      <c r="AG137" s="179"/>
      <c r="AH137" s="187"/>
    </row>
    <row r="138" spans="1:34" ht="20.25" customHeight="1">
      <c r="A138" s="18"/>
      <c r="B138" s="29" t="s">
        <v>155</v>
      </c>
      <c r="C138" s="18"/>
      <c r="D138" s="20"/>
      <c r="E138" s="32">
        <v>0</v>
      </c>
      <c r="F138" s="31"/>
      <c r="G138" s="5" t="s">
        <v>151</v>
      </c>
      <c r="H138" s="30"/>
      <c r="I138" s="30"/>
      <c r="J138" s="273">
        <f>$E$138*J132</f>
        <v>0</v>
      </c>
      <c r="K138" s="274"/>
      <c r="L138" s="249"/>
      <c r="M138" s="510"/>
      <c r="N138" s="185">
        <f>$E$138*N132</f>
        <v>0</v>
      </c>
      <c r="O138" s="186"/>
      <c r="P138" s="187"/>
      <c r="Q138" s="477"/>
      <c r="R138" s="304">
        <f>$E$138*R132</f>
        <v>0</v>
      </c>
      <c r="S138" s="298"/>
      <c r="T138" s="299"/>
      <c r="U138" s="527"/>
      <c r="V138" s="185"/>
      <c r="W138" s="186"/>
      <c r="X138" s="187"/>
      <c r="Y138" s="543"/>
      <c r="Z138" s="304"/>
      <c r="AA138" s="298"/>
      <c r="AB138" s="299"/>
      <c r="AC138" s="560"/>
      <c r="AD138" s="185">
        <f>SUM(J138 + N138+R138+ V138+Z138)</f>
        <v>0</v>
      </c>
      <c r="AE138" s="210"/>
      <c r="AF138" s="210">
        <f>SUM(L138 + P138+T138+ X138+AB138)</f>
        <v>0</v>
      </c>
      <c r="AG138" s="179"/>
      <c r="AH138" s="187">
        <f t="shared" ref="AH138:AH145" si="27">SUM(AD138:AF138)</f>
        <v>0</v>
      </c>
    </row>
    <row r="139" spans="1:34" s="66" customFormat="1" ht="20.25" customHeight="1">
      <c r="A139" s="108"/>
      <c r="B139" s="117"/>
      <c r="C139" s="2"/>
      <c r="D139" s="230" t="s">
        <v>140</v>
      </c>
      <c r="E139" s="460" t="str">
        <f>CONCATENATE(TEXT($L$9, "0.00%")," - ",TEXT($X$9, "0.00%"))</f>
        <v>55.50% - 56.50%</v>
      </c>
      <c r="F139" s="234"/>
      <c r="G139" s="460" t="str">
        <f>CONCATENATE(TEXT($L$9, "0.00%")," - ",TEXT($X$9, "0.00%"))</f>
        <v>55.50% - 56.50%</v>
      </c>
      <c r="H139" s="239"/>
      <c r="I139" s="239"/>
      <c r="J139" s="275">
        <f>IF($E$138=0,(L9*(J132-M137)),0)</f>
        <v>0</v>
      </c>
      <c r="K139" s="313"/>
      <c r="L139" s="240">
        <f>L132*L9</f>
        <v>0</v>
      </c>
      <c r="M139" s="518"/>
      <c r="N139" s="580">
        <f>IF($E$138=0,(P9*(N132-Q137)),0)</f>
        <v>0</v>
      </c>
      <c r="O139" s="237"/>
      <c r="P139" s="238">
        <f>P132*P9</f>
        <v>0</v>
      </c>
      <c r="Q139" s="482"/>
      <c r="R139" s="275">
        <f>IF($E$138=0,(T9*(R132-U137)),0)</f>
        <v>0</v>
      </c>
      <c r="S139" s="451"/>
      <c r="T139" s="240">
        <f>T132*T9</f>
        <v>0</v>
      </c>
      <c r="U139" s="531"/>
      <c r="V139" s="580"/>
      <c r="W139" s="189"/>
      <c r="X139" s="238"/>
      <c r="Y139" s="552"/>
      <c r="Z139" s="275"/>
      <c r="AA139" s="451"/>
      <c r="AB139" s="240"/>
      <c r="AC139" s="574"/>
      <c r="AD139" s="185">
        <f>SUM(J139 + N139+R139+ V139+Z139)</f>
        <v>0</v>
      </c>
      <c r="AE139" s="210"/>
      <c r="AF139" s="210">
        <f>SUM(L139 + P139+T139+ X139+AB139)</f>
        <v>0</v>
      </c>
      <c r="AG139" s="179"/>
      <c r="AH139" s="187">
        <f>SUM(AD139:AF139)</f>
        <v>0</v>
      </c>
    </row>
    <row r="140" spans="1:34" s="66" customFormat="1" ht="20.25" customHeight="1">
      <c r="A140" s="108"/>
      <c r="B140" s="29" t="s">
        <v>132</v>
      </c>
      <c r="C140" s="2"/>
      <c r="D140" s="230"/>
      <c r="E140" s="231"/>
      <c r="F140" s="118"/>
      <c r="H140" s="119"/>
      <c r="I140" s="119"/>
      <c r="J140" s="276"/>
      <c r="K140" s="277"/>
      <c r="L140" s="901">
        <f>IF($E$138=0,(0),IF((L9*J132)-J138&gt;0,(L9*J132)-J138,0))</f>
        <v>0</v>
      </c>
      <c r="M140" s="519"/>
      <c r="N140" s="188"/>
      <c r="O140" s="189"/>
      <c r="P140" s="900">
        <f>IF($E$138=0,(0),IF((P9*N132)-N138&gt;0,(P9*N132)-N138,0))</f>
        <v>0</v>
      </c>
      <c r="Q140" s="483"/>
      <c r="R140" s="306"/>
      <c r="S140" s="307"/>
      <c r="T140" s="902">
        <f>IF($E$138=0,(0),IF((T9*R132)-R138&gt;0,(T9*R132)-R138,0))</f>
        <v>0</v>
      </c>
      <c r="U140" s="532"/>
      <c r="V140" s="188"/>
      <c r="W140" s="189"/>
      <c r="X140" s="191"/>
      <c r="Y140" s="553"/>
      <c r="Z140" s="306"/>
      <c r="AA140" s="307"/>
      <c r="AB140" s="308"/>
      <c r="AC140" s="575"/>
      <c r="AD140" s="188"/>
      <c r="AE140" s="453"/>
      <c r="AF140" s="453">
        <f>SUM(L140+P140+T140+X140+AB140)</f>
        <v>0</v>
      </c>
      <c r="AG140" s="354"/>
      <c r="AH140" s="609">
        <f t="shared" si="27"/>
        <v>0</v>
      </c>
    </row>
    <row r="141" spans="1:34" s="66" customFormat="1" ht="20.25" customHeight="1">
      <c r="A141" s="108"/>
      <c r="B141" s="29"/>
      <c r="C141" s="2"/>
      <c r="D141" s="230" t="s">
        <v>72</v>
      </c>
      <c r="E141" s="231" t="str">
        <f>$E$139</f>
        <v>55.50% - 56.50%</v>
      </c>
      <c r="F141" s="118"/>
      <c r="H141" s="119"/>
      <c r="I141" s="119"/>
      <c r="J141" s="276">
        <f>IF($E$138=0,( L9*M125),(0))</f>
        <v>0</v>
      </c>
      <c r="K141" s="277"/>
      <c r="L141" s="279"/>
      <c r="M141" s="519"/>
      <c r="N141" s="120">
        <f>IF($E$138=0,( P9*Q125),(0))</f>
        <v>0</v>
      </c>
      <c r="O141" s="189"/>
      <c r="P141" s="190"/>
      <c r="Q141" s="483"/>
      <c r="R141" s="276">
        <f>IF($E$132=0,( T9*U125),(0))</f>
        <v>0</v>
      </c>
      <c r="S141" s="307"/>
      <c r="T141" s="309"/>
      <c r="U141" s="532"/>
      <c r="V141" s="120"/>
      <c r="W141" s="189"/>
      <c r="X141" s="190"/>
      <c r="Y141" s="553"/>
      <c r="Z141" s="306"/>
      <c r="AA141" s="307"/>
      <c r="AB141" s="309"/>
      <c r="AC141" s="575"/>
      <c r="AD141" s="185">
        <f t="shared" ref="AD141:AD146" si="28">SUM(J141 + N141+R141+ V141+Z141)</f>
        <v>0</v>
      </c>
      <c r="AE141" s="453"/>
      <c r="AF141" s="353"/>
      <c r="AG141" s="354"/>
      <c r="AH141" s="609">
        <f t="shared" si="27"/>
        <v>0</v>
      </c>
    </row>
    <row r="142" spans="1:34" s="66" customFormat="1" ht="20.25" customHeight="1">
      <c r="A142" s="108"/>
      <c r="B142" s="29"/>
      <c r="C142" s="2"/>
      <c r="D142" s="230" t="s">
        <v>73</v>
      </c>
      <c r="E142" s="231" t="str">
        <f>$E$139</f>
        <v>55.50% - 56.50%</v>
      </c>
      <c r="F142" s="118"/>
      <c r="H142" s="119"/>
      <c r="I142" s="119"/>
      <c r="J142" s="276">
        <f>IF($E$138=0,(L9*M126),(0))</f>
        <v>0</v>
      </c>
      <c r="K142" s="277"/>
      <c r="L142" s="279"/>
      <c r="M142" s="519"/>
      <c r="N142" s="120">
        <f>IF($E$138=0,(P9*Q126),(0))</f>
        <v>0</v>
      </c>
      <c r="O142" s="189"/>
      <c r="P142" s="190"/>
      <c r="Q142" s="483"/>
      <c r="R142" s="276">
        <f>IF($E$132=0,( T9*U126),(0))</f>
        <v>0</v>
      </c>
      <c r="S142" s="307"/>
      <c r="T142" s="309"/>
      <c r="U142" s="532"/>
      <c r="V142" s="120"/>
      <c r="W142" s="189"/>
      <c r="X142" s="190"/>
      <c r="Y142" s="553"/>
      <c r="Z142" s="306"/>
      <c r="AA142" s="307"/>
      <c r="AB142" s="309"/>
      <c r="AC142" s="575"/>
      <c r="AD142" s="185">
        <f t="shared" si="28"/>
        <v>0</v>
      </c>
      <c r="AE142" s="453"/>
      <c r="AF142" s="353"/>
      <c r="AG142" s="354"/>
      <c r="AH142" s="609">
        <f t="shared" si="27"/>
        <v>0</v>
      </c>
    </row>
    <row r="143" spans="1:34" s="66" customFormat="1" ht="20.25" customHeight="1">
      <c r="A143" s="108"/>
      <c r="B143" s="29"/>
      <c r="C143" s="2"/>
      <c r="D143" s="230" t="s">
        <v>131</v>
      </c>
      <c r="E143" s="231" t="str">
        <f>$E$139</f>
        <v>55.50% - 56.50%</v>
      </c>
      <c r="F143" s="118"/>
      <c r="H143" s="119"/>
      <c r="I143" s="119"/>
      <c r="J143" s="276">
        <f>IF($E$138=0,( L9*M127),(0))</f>
        <v>0</v>
      </c>
      <c r="K143" s="277"/>
      <c r="L143" s="279"/>
      <c r="M143" s="519"/>
      <c r="N143" s="120">
        <f>IF($E$138=0,( P9*Q127),(0))</f>
        <v>0</v>
      </c>
      <c r="O143" s="189"/>
      <c r="P143" s="190"/>
      <c r="Q143" s="483"/>
      <c r="R143" s="276">
        <f>IF($E$132=0,(T9*U127),(0))</f>
        <v>0</v>
      </c>
      <c r="S143" s="307"/>
      <c r="T143" s="309"/>
      <c r="U143" s="532"/>
      <c r="V143" s="120"/>
      <c r="W143" s="189"/>
      <c r="X143" s="190"/>
      <c r="Y143" s="553"/>
      <c r="Z143" s="306"/>
      <c r="AA143" s="307"/>
      <c r="AB143" s="309"/>
      <c r="AC143" s="575"/>
      <c r="AD143" s="185">
        <f t="shared" si="28"/>
        <v>0</v>
      </c>
      <c r="AE143" s="453"/>
      <c r="AF143" s="353"/>
      <c r="AG143" s="354"/>
      <c r="AH143" s="609">
        <f t="shared" si="27"/>
        <v>0</v>
      </c>
    </row>
    <row r="144" spans="1:34" s="66" customFormat="1" ht="20.25" customHeight="1">
      <c r="A144" s="108"/>
      <c r="B144" s="29"/>
      <c r="C144" s="2"/>
      <c r="D144" s="230" t="s">
        <v>131</v>
      </c>
      <c r="E144" s="231" t="str">
        <f>$E$139</f>
        <v>55.50% - 56.50%</v>
      </c>
      <c r="F144" s="118"/>
      <c r="H144" s="119"/>
      <c r="I144" s="119"/>
      <c r="J144" s="276">
        <f>IF($E$138=0,( L9*M128),(0))</f>
        <v>0</v>
      </c>
      <c r="K144" s="277"/>
      <c r="L144" s="279"/>
      <c r="M144" s="519"/>
      <c r="N144" s="120">
        <f>IF($E$138=0,( P9*Q128),(0))</f>
        <v>0</v>
      </c>
      <c r="O144" s="189"/>
      <c r="P144" s="190"/>
      <c r="Q144" s="483"/>
      <c r="R144" s="276">
        <f>IF($E$132=0,( T9*U128),(0))</f>
        <v>0</v>
      </c>
      <c r="S144" s="307"/>
      <c r="T144" s="309"/>
      <c r="U144" s="532"/>
      <c r="V144" s="120"/>
      <c r="W144" s="189"/>
      <c r="X144" s="190"/>
      <c r="Y144" s="553"/>
      <c r="Z144" s="306"/>
      <c r="AA144" s="307"/>
      <c r="AB144" s="309"/>
      <c r="AC144" s="575"/>
      <c r="AD144" s="185">
        <f t="shared" si="28"/>
        <v>0</v>
      </c>
      <c r="AE144" s="453"/>
      <c r="AF144" s="353"/>
      <c r="AG144" s="354"/>
      <c r="AH144" s="609">
        <f t="shared" si="27"/>
        <v>0</v>
      </c>
    </row>
    <row r="145" spans="1:34" s="66" customFormat="1" ht="20.25" customHeight="1" thickBot="1">
      <c r="A145" s="108"/>
      <c r="B145" s="29"/>
      <c r="C145" s="2"/>
      <c r="D145" s="230" t="s">
        <v>131</v>
      </c>
      <c r="E145" s="231" t="str">
        <f>$E$139</f>
        <v>55.50% - 56.50%</v>
      </c>
      <c r="F145" s="118"/>
      <c r="H145" s="119"/>
      <c r="I145" s="119"/>
      <c r="J145" s="276">
        <f>IF($E$138=0,( L9*M129),(0))</f>
        <v>0</v>
      </c>
      <c r="K145" s="277"/>
      <c r="L145" s="279"/>
      <c r="M145" s="519"/>
      <c r="N145" s="120">
        <f>IF($E$138=0,( P9*Q129),(0))</f>
        <v>0</v>
      </c>
      <c r="O145" s="189"/>
      <c r="P145" s="190"/>
      <c r="Q145" s="483"/>
      <c r="R145" s="310">
        <f>IF($E$132=0,( T9*U129),(0))</f>
        <v>0</v>
      </c>
      <c r="S145" s="311"/>
      <c r="T145" s="312"/>
      <c r="U145" s="532"/>
      <c r="V145" s="121"/>
      <c r="W145" s="194"/>
      <c r="X145" s="195"/>
      <c r="Y145" s="553"/>
      <c r="Z145" s="317"/>
      <c r="AA145" s="311"/>
      <c r="AB145" s="312"/>
      <c r="AC145" s="575"/>
      <c r="AD145" s="462">
        <f t="shared" si="28"/>
        <v>0</v>
      </c>
      <c r="AE145" s="454"/>
      <c r="AF145" s="355"/>
      <c r="AG145" s="356"/>
      <c r="AH145" s="610">
        <f t="shared" si="27"/>
        <v>0</v>
      </c>
    </row>
    <row r="146" spans="1:34" s="31" customFormat="1" ht="20.25" customHeight="1">
      <c r="A146" s="29"/>
      <c r="B146" s="29"/>
      <c r="C146" s="29"/>
      <c r="D146" s="28"/>
      <c r="E146" s="232" t="s">
        <v>75</v>
      </c>
      <c r="F146" s="233"/>
      <c r="G146" s="234"/>
      <c r="H146" s="235"/>
      <c r="I146" s="235"/>
      <c r="J146" s="829">
        <f>IF($E$138=0, (J139+J140+J141+J142+J143+J144+J145),(J138))</f>
        <v>0</v>
      </c>
      <c r="K146" s="830">
        <f>IF($E$138=0, (K139+K140+K141+K142+K143),(K138))</f>
        <v>0</v>
      </c>
      <c r="L146" s="831">
        <f>SUM(L139:L142)</f>
        <v>0</v>
      </c>
      <c r="M146" s="520"/>
      <c r="N146" s="832">
        <f>IF($E$138=0, (N139+N140+N141+N142+N143),(N138))</f>
        <v>0</v>
      </c>
      <c r="O146" s="833">
        <f>IF($E$132=0, (O139+O140+O141+O142+O143),(O138))</f>
        <v>0</v>
      </c>
      <c r="P146" s="834">
        <f>SUM(P139:P142)</f>
        <v>0</v>
      </c>
      <c r="Q146" s="484"/>
      <c r="R146" s="305">
        <f>IF($E$138=0, (R139+R140+R141+R142+R143),(R138))</f>
        <v>0</v>
      </c>
      <c r="S146" s="446">
        <f>IF($E$132=0, (S139+S140+S141+S142+S143),(S138))</f>
        <v>0</v>
      </c>
      <c r="T146" s="466">
        <f>SUM(T139:T142)</f>
        <v>0</v>
      </c>
      <c r="U146" s="533"/>
      <c r="V146" s="223"/>
      <c r="W146" s="452"/>
      <c r="X146" s="238"/>
      <c r="Y146" s="554"/>
      <c r="Z146" s="305"/>
      <c r="AA146" s="446"/>
      <c r="AB146" s="240"/>
      <c r="AC146" s="576"/>
      <c r="AD146" s="223">
        <f t="shared" si="28"/>
        <v>0</v>
      </c>
      <c r="AE146" s="224">
        <f>SUM(K140 + O146+S146+ W146+AA146)</f>
        <v>0</v>
      </c>
      <c r="AF146" s="224">
        <f>SUM(L146 + P146+T146+ X146+AB146)</f>
        <v>0</v>
      </c>
      <c r="AG146" s="357"/>
      <c r="AH146" s="238">
        <f>SUM(AD146:AF146)</f>
        <v>0</v>
      </c>
    </row>
    <row r="147" spans="1:34" ht="20.25" customHeight="1" thickBot="1">
      <c r="A147" s="18"/>
      <c r="B147" s="29"/>
      <c r="C147" s="18"/>
      <c r="D147" s="20"/>
      <c r="E147" s="159"/>
      <c r="F147" s="158"/>
      <c r="G147" s="160"/>
      <c r="H147" s="156"/>
      <c r="I147" s="156"/>
      <c r="J147" s="443"/>
      <c r="K147" s="444"/>
      <c r="L147" s="267"/>
      <c r="M147" s="512"/>
      <c r="N147" s="196"/>
      <c r="O147" s="197"/>
      <c r="P147" s="198"/>
      <c r="Q147" s="485"/>
      <c r="R147" s="304"/>
      <c r="S147" s="298"/>
      <c r="T147" s="299"/>
      <c r="U147" s="534"/>
      <c r="V147" s="185"/>
      <c r="W147" s="186"/>
      <c r="X147" s="187"/>
      <c r="Y147" s="546"/>
      <c r="Z147" s="304"/>
      <c r="AA147" s="298"/>
      <c r="AB147" s="299"/>
      <c r="AC147" s="560"/>
      <c r="AD147" s="185"/>
      <c r="AE147" s="210"/>
      <c r="AF147" s="210"/>
      <c r="AG147" s="179"/>
      <c r="AH147" s="187"/>
    </row>
    <row r="148" spans="1:34" ht="20.25" customHeight="1" thickTop="1" thickBot="1">
      <c r="A148" s="18"/>
      <c r="B148" s="62"/>
      <c r="C148" s="18"/>
      <c r="D148" s="36"/>
      <c r="E148" s="381" t="s">
        <v>76</v>
      </c>
      <c r="F148" s="391"/>
      <c r="G148" s="177"/>
      <c r="H148" s="177"/>
      <c r="I148" s="177"/>
      <c r="J148" s="440">
        <f>SUM(J134+J146)</f>
        <v>0</v>
      </c>
      <c r="K148" s="441">
        <f>SUM(K134+K146)</f>
        <v>0</v>
      </c>
      <c r="L148" s="442">
        <f>SUM(L134+L146)</f>
        <v>0</v>
      </c>
      <c r="M148" s="521"/>
      <c r="N148" s="382">
        <f>SUM(N134+N146)</f>
        <v>0</v>
      </c>
      <c r="O148" s="383">
        <f>SUM(O134+O146)</f>
        <v>0</v>
      </c>
      <c r="P148" s="384">
        <f>SUM(P134+P146)</f>
        <v>0</v>
      </c>
      <c r="Q148" s="486"/>
      <c r="R148" s="776">
        <f>SUM(R134+R146)</f>
        <v>0</v>
      </c>
      <c r="S148" s="777">
        <f>SUM(S134+S146)</f>
        <v>0</v>
      </c>
      <c r="T148" s="778">
        <f>SUM(T134+T146)</f>
        <v>0</v>
      </c>
      <c r="U148" s="535"/>
      <c r="V148" s="388"/>
      <c r="W148" s="389"/>
      <c r="X148" s="390"/>
      <c r="Y148" s="555"/>
      <c r="Z148" s="385"/>
      <c r="AA148" s="386"/>
      <c r="AB148" s="387"/>
      <c r="AC148" s="577"/>
      <c r="AD148" s="899">
        <f>SUM(J148 + N148+R148+ V148+Z148)</f>
        <v>0</v>
      </c>
      <c r="AE148" s="458">
        <f>SUM(K142 + O148+S148+ W148+AA148)</f>
        <v>0</v>
      </c>
      <c r="AF148" s="899">
        <f>SUM(AF134+AF139+AF140)</f>
        <v>0</v>
      </c>
      <c r="AG148" s="464"/>
      <c r="AH148" s="459">
        <f>SUM(AD148:AF148)</f>
        <v>0</v>
      </c>
    </row>
    <row r="149" spans="1:34" ht="20.25" customHeight="1" thickTop="1" thickBot="1">
      <c r="A149" s="18"/>
      <c r="B149" s="29"/>
      <c r="C149" s="18"/>
      <c r="D149" s="18"/>
      <c r="E149" s="18"/>
      <c r="F149" s="18"/>
      <c r="G149" s="18"/>
      <c r="H149" s="18"/>
      <c r="I149" s="18"/>
      <c r="J149" s="282"/>
      <c r="K149" s="283"/>
      <c r="L149" s="284"/>
      <c r="M149" s="879"/>
      <c r="N149" s="199"/>
      <c r="O149" s="200"/>
      <c r="P149" s="201"/>
      <c r="Q149" s="880"/>
      <c r="R149" s="314"/>
      <c r="S149" s="315"/>
      <c r="T149" s="316"/>
      <c r="U149" s="881"/>
      <c r="V149" s="199"/>
      <c r="W149" s="200"/>
      <c r="X149" s="201"/>
      <c r="Y149" s="538"/>
      <c r="Z149" s="314"/>
      <c r="AA149" s="315"/>
      <c r="AB149" s="316"/>
      <c r="AC149" s="557"/>
      <c r="AD149" s="196"/>
      <c r="AE149" s="197"/>
      <c r="AF149" s="197"/>
      <c r="AG149" s="200"/>
      <c r="AH149" s="198"/>
    </row>
    <row r="150" spans="1:34" s="3" customFormat="1" ht="18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9"/>
      <c r="N150" s="5"/>
      <c r="O150" s="18"/>
      <c r="P150" s="5"/>
      <c r="Q150" s="27"/>
      <c r="R150" s="5"/>
      <c r="S150" s="18"/>
      <c r="T150" s="5"/>
      <c r="U150" s="27"/>
      <c r="V150" s="5"/>
      <c r="W150" s="18"/>
      <c r="X150" s="5"/>
      <c r="Y150" s="27"/>
      <c r="Z150" s="5"/>
      <c r="AA150" s="18"/>
      <c r="AB150" s="5"/>
      <c r="AC150" s="27"/>
      <c r="AD150" s="57"/>
      <c r="AE150" s="5"/>
      <c r="AF150" s="57"/>
      <c r="AG150" s="5"/>
      <c r="AH150" s="57"/>
    </row>
    <row r="151" spans="1:34" ht="20.25" customHeight="1">
      <c r="A151" s="917" t="s">
        <v>274</v>
      </c>
      <c r="B151" s="917"/>
      <c r="C151" s="917"/>
      <c r="D151" s="917"/>
      <c r="E151" s="917"/>
      <c r="F151" s="917"/>
      <c r="G151" s="917"/>
      <c r="H151" s="917"/>
      <c r="I151" s="917"/>
      <c r="J151" s="917"/>
      <c r="K151" s="917"/>
      <c r="L151" s="917"/>
      <c r="M151" s="917"/>
      <c r="N151" s="917"/>
      <c r="O151" s="917"/>
      <c r="P151" s="917"/>
      <c r="Q151" s="917"/>
      <c r="R151" s="917"/>
      <c r="S151" s="917"/>
      <c r="T151" s="917"/>
      <c r="U151" s="917"/>
      <c r="V151" s="917"/>
      <c r="W151" s="917"/>
      <c r="X151" s="917"/>
      <c r="Y151" s="917"/>
      <c r="Z151" s="917"/>
      <c r="AA151" s="917"/>
      <c r="AB151" s="917"/>
      <c r="AC151" s="917"/>
      <c r="AD151" s="917"/>
      <c r="AE151" s="917"/>
      <c r="AF151" s="917"/>
      <c r="AG151" s="917"/>
      <c r="AH151" s="917"/>
    </row>
    <row r="152" spans="1:34" s="3" customFormat="1" ht="20.25" customHeight="1">
      <c r="C152" s="3" t="s">
        <v>269</v>
      </c>
      <c r="D152" s="6"/>
      <c r="E152" s="3" t="s">
        <v>194</v>
      </c>
      <c r="J152" s="489">
        <v>0</v>
      </c>
      <c r="M152" s="100"/>
      <c r="N152" s="489">
        <v>0</v>
      </c>
      <c r="Q152" s="100"/>
      <c r="R152" s="489">
        <v>0</v>
      </c>
      <c r="U152" s="100"/>
      <c r="V152" s="489"/>
      <c r="Y152" s="100"/>
      <c r="Z152" s="489"/>
      <c r="AC152" s="100"/>
      <c r="AD152" s="491">
        <f>SUM(J152+N152+ R152+V152+Z152)</f>
        <v>0</v>
      </c>
    </row>
    <row r="153" spans="1:34" s="3" customFormat="1" ht="20.25" customHeight="1">
      <c r="D153" s="102"/>
      <c r="E153" s="3" t="s">
        <v>195</v>
      </c>
      <c r="F153" s="445"/>
      <c r="G153" s="102"/>
      <c r="J153" s="489">
        <v>0</v>
      </c>
      <c r="M153" s="100"/>
      <c r="N153" s="489">
        <v>0</v>
      </c>
      <c r="Q153" s="100"/>
      <c r="R153" s="489">
        <v>0</v>
      </c>
      <c r="U153" s="100"/>
      <c r="V153" s="489"/>
      <c r="Y153" s="100"/>
      <c r="Z153" s="489"/>
      <c r="AC153" s="100"/>
      <c r="AD153" s="491">
        <f>SUM(J153+N153+ R153+V153+Z153)</f>
        <v>0</v>
      </c>
    </row>
    <row r="154" spans="1:34" s="3" customFormat="1" ht="20.25" customHeight="1">
      <c r="D154" s="102"/>
      <c r="E154" s="3" t="s">
        <v>196</v>
      </c>
      <c r="F154" s="34"/>
      <c r="J154" s="489">
        <f>SUM(J152:J153)</f>
        <v>0</v>
      </c>
      <c r="M154" s="100"/>
      <c r="N154" s="489">
        <f>SUM(N152:N153)</f>
        <v>0</v>
      </c>
      <c r="Q154" s="100"/>
      <c r="R154" s="489">
        <f>SUM(R152:R153)</f>
        <v>0</v>
      </c>
      <c r="U154" s="100"/>
      <c r="V154" s="489"/>
      <c r="Y154" s="100"/>
      <c r="Z154" s="489"/>
      <c r="AC154" s="100"/>
      <c r="AD154" s="491">
        <f>SUM(J154+N154+ R154+V154+Z154)</f>
        <v>0</v>
      </c>
    </row>
    <row r="155" spans="1:34" s="3" customFormat="1" ht="20.25" customHeight="1">
      <c r="A155" s="107" t="s">
        <v>205</v>
      </c>
      <c r="J155" s="489"/>
      <c r="M155" s="100"/>
      <c r="N155" s="489"/>
      <c r="Q155" s="100"/>
      <c r="R155" s="489"/>
      <c r="U155" s="100"/>
      <c r="V155" s="489"/>
      <c r="Y155" s="100"/>
      <c r="Z155" s="489"/>
      <c r="AC155" s="100"/>
      <c r="AD155" s="491"/>
    </row>
    <row r="156" spans="1:34" s="3" customFormat="1" ht="20.25" customHeight="1">
      <c r="C156" s="3" t="s">
        <v>270</v>
      </c>
      <c r="E156" s="3" t="s">
        <v>194</v>
      </c>
      <c r="J156" s="489">
        <v>0</v>
      </c>
      <c r="M156" s="100"/>
      <c r="N156" s="489">
        <v>0</v>
      </c>
      <c r="Q156" s="100"/>
      <c r="R156" s="489">
        <v>0</v>
      </c>
      <c r="U156" s="100"/>
      <c r="V156" s="489"/>
      <c r="Y156" s="100"/>
      <c r="Z156" s="489"/>
      <c r="AC156" s="100"/>
      <c r="AD156" s="491">
        <f>SUM(J156+N156+ R156+V156+Z156)</f>
        <v>0</v>
      </c>
    </row>
    <row r="157" spans="1:34" s="3" customFormat="1" ht="20.25" customHeight="1">
      <c r="E157" s="3" t="s">
        <v>195</v>
      </c>
      <c r="F157" s="445"/>
      <c r="G157" s="102"/>
      <c r="J157" s="489">
        <v>0</v>
      </c>
      <c r="M157" s="100"/>
      <c r="N157" s="489">
        <v>0</v>
      </c>
      <c r="Q157" s="100"/>
      <c r="R157" s="489">
        <v>0</v>
      </c>
      <c r="U157" s="100"/>
      <c r="V157" s="489"/>
      <c r="Y157" s="100"/>
      <c r="Z157" s="489"/>
      <c r="AC157" s="100"/>
      <c r="AD157" s="491">
        <f>SUM(J157+N157+ R157+V157+Z157)</f>
        <v>0</v>
      </c>
    </row>
    <row r="158" spans="1:34" s="3" customFormat="1" ht="20.25" customHeight="1">
      <c r="E158" s="3" t="s">
        <v>196</v>
      </c>
      <c r="F158" s="34"/>
      <c r="J158" s="489">
        <f>SUM(J156:J157)</f>
        <v>0</v>
      </c>
      <c r="M158" s="100"/>
      <c r="N158" s="489">
        <f>SUM(N156:N157)</f>
        <v>0</v>
      </c>
      <c r="Q158" s="100"/>
      <c r="R158" s="489">
        <f>SUM(R156:R157)</f>
        <v>0</v>
      </c>
      <c r="U158" s="100"/>
      <c r="V158" s="489"/>
      <c r="Y158" s="100"/>
      <c r="Z158" s="489"/>
      <c r="AC158" s="100"/>
      <c r="AD158" s="491">
        <f>SUM(J158+N158+ R158+V158+Z158)</f>
        <v>0</v>
      </c>
    </row>
    <row r="159" spans="1:34" s="3" customFormat="1" ht="20.25" customHeight="1">
      <c r="J159" s="489"/>
      <c r="M159" s="100"/>
      <c r="N159" s="489"/>
      <c r="Q159" s="100"/>
      <c r="R159" s="489"/>
      <c r="U159" s="100"/>
      <c r="V159" s="489"/>
      <c r="Y159" s="100"/>
      <c r="Z159" s="489"/>
      <c r="AC159" s="100"/>
      <c r="AD159" s="491"/>
    </row>
    <row r="160" spans="1:34" s="3" customFormat="1" ht="20.25" customHeight="1">
      <c r="C160" s="3" t="s">
        <v>271</v>
      </c>
      <c r="E160" s="3" t="s">
        <v>194</v>
      </c>
      <c r="J160" s="489">
        <v>0</v>
      </c>
      <c r="M160" s="100"/>
      <c r="N160" s="489">
        <v>0</v>
      </c>
      <c r="Q160" s="100"/>
      <c r="R160" s="489">
        <v>0</v>
      </c>
      <c r="U160" s="100"/>
      <c r="V160" s="489"/>
      <c r="Y160" s="100"/>
      <c r="Z160" s="489"/>
      <c r="AC160" s="100"/>
      <c r="AD160" s="491">
        <f>SUM(J160+N160+ R160+V160+Z160)</f>
        <v>0</v>
      </c>
    </row>
    <row r="161" spans="1:34" s="3" customFormat="1" ht="20.25" customHeight="1">
      <c r="E161" s="3" t="s">
        <v>195</v>
      </c>
      <c r="F161" s="445"/>
      <c r="G161" s="102"/>
      <c r="J161" s="489">
        <v>0</v>
      </c>
      <c r="M161" s="100"/>
      <c r="N161" s="489">
        <v>0</v>
      </c>
      <c r="Q161" s="100"/>
      <c r="R161" s="489">
        <v>0</v>
      </c>
      <c r="U161" s="100"/>
      <c r="V161" s="489"/>
      <c r="Y161" s="100"/>
      <c r="Z161" s="489"/>
      <c r="AC161" s="100"/>
      <c r="AD161" s="491">
        <f>SUM(J161+N161+ R161+V161+Z161)</f>
        <v>0</v>
      </c>
    </row>
    <row r="162" spans="1:34" s="3" customFormat="1" ht="20.25" customHeight="1">
      <c r="E162" s="3" t="s">
        <v>196</v>
      </c>
      <c r="F162" s="34"/>
      <c r="J162" s="489">
        <f>SUM(J160:J161)</f>
        <v>0</v>
      </c>
      <c r="M162" s="100"/>
      <c r="N162" s="489">
        <f>SUM(N160:N161)</f>
        <v>0</v>
      </c>
      <c r="Q162" s="100"/>
      <c r="R162" s="489">
        <f>SUM(R160:R161)</f>
        <v>0</v>
      </c>
      <c r="U162" s="100"/>
      <c r="V162" s="489"/>
      <c r="Y162" s="100"/>
      <c r="Z162" s="489"/>
      <c r="AC162" s="100"/>
      <c r="AD162" s="491">
        <f>SUM(J162+N162+ R162+V162+Z162)</f>
        <v>0</v>
      </c>
    </row>
    <row r="163" spans="1:34" ht="20.25" customHeight="1">
      <c r="J163" s="490"/>
      <c r="N163" s="490"/>
      <c r="R163" s="490"/>
      <c r="V163" s="490"/>
      <c r="Z163" s="490"/>
      <c r="AD163" s="491"/>
    </row>
    <row r="164" spans="1:34" s="3" customFormat="1" ht="20.25" customHeight="1">
      <c r="C164" s="3" t="s">
        <v>272</v>
      </c>
      <c r="E164" s="3" t="s">
        <v>194</v>
      </c>
      <c r="J164" s="489">
        <v>0</v>
      </c>
      <c r="M164" s="100"/>
      <c r="N164" s="489">
        <v>0</v>
      </c>
      <c r="Q164" s="100"/>
      <c r="R164" s="489">
        <v>0</v>
      </c>
      <c r="U164" s="100"/>
      <c r="V164" s="489"/>
      <c r="Y164" s="100"/>
      <c r="Z164" s="489"/>
      <c r="AC164" s="100"/>
      <c r="AD164" s="491">
        <f>SUM(J164+N164+ R164+V164+Z164)</f>
        <v>0</v>
      </c>
    </row>
    <row r="165" spans="1:34" s="3" customFormat="1" ht="20.25" customHeight="1">
      <c r="E165" s="3" t="s">
        <v>195</v>
      </c>
      <c r="F165" s="445"/>
      <c r="G165" s="102"/>
      <c r="J165" s="489">
        <v>0</v>
      </c>
      <c r="M165" s="100"/>
      <c r="N165" s="489">
        <v>0</v>
      </c>
      <c r="Q165" s="100"/>
      <c r="R165" s="489">
        <v>0</v>
      </c>
      <c r="U165" s="100"/>
      <c r="V165" s="489"/>
      <c r="Y165" s="100"/>
      <c r="Z165" s="489"/>
      <c r="AC165" s="100"/>
      <c r="AD165" s="491">
        <f>SUM(J165+N165+ R165+V165+Z165)</f>
        <v>0</v>
      </c>
    </row>
    <row r="166" spans="1:34" s="3" customFormat="1" ht="20.25" customHeight="1">
      <c r="E166" s="3" t="s">
        <v>196</v>
      </c>
      <c r="F166" s="34"/>
      <c r="J166" s="489">
        <f>SUM(J164:J165)</f>
        <v>0</v>
      </c>
      <c r="M166" s="100"/>
      <c r="N166" s="489">
        <f>SUM(N164:N165)</f>
        <v>0</v>
      </c>
      <c r="Q166" s="100"/>
      <c r="R166" s="489">
        <f>SUM(R164:R165)</f>
        <v>0</v>
      </c>
      <c r="U166" s="100"/>
      <c r="V166" s="489"/>
      <c r="Y166" s="100"/>
      <c r="Z166" s="489"/>
      <c r="AC166" s="100"/>
      <c r="AD166" s="491">
        <f>SUM(J166+N166+ R166+V166+Z166)</f>
        <v>0</v>
      </c>
    </row>
    <row r="167" spans="1:34" s="3" customFormat="1" ht="20.25" customHeight="1">
      <c r="J167" s="489"/>
      <c r="M167" s="100"/>
      <c r="N167" s="489"/>
      <c r="Q167" s="100"/>
      <c r="R167" s="489"/>
      <c r="U167" s="100"/>
      <c r="V167" s="489"/>
      <c r="Y167" s="100"/>
      <c r="Z167" s="489"/>
      <c r="AC167" s="100"/>
      <c r="AD167" s="491"/>
    </row>
    <row r="168" spans="1:34" s="3" customFormat="1" ht="20.25" customHeight="1">
      <c r="C168" s="3" t="s">
        <v>273</v>
      </c>
      <c r="E168" s="3" t="s">
        <v>194</v>
      </c>
      <c r="J168" s="489">
        <v>0</v>
      </c>
      <c r="M168" s="100"/>
      <c r="N168" s="489">
        <v>0</v>
      </c>
      <c r="Q168" s="100"/>
      <c r="R168" s="489">
        <v>0</v>
      </c>
      <c r="U168" s="100"/>
      <c r="V168" s="489"/>
      <c r="Y168" s="100"/>
      <c r="Z168" s="489"/>
      <c r="AC168" s="100"/>
      <c r="AD168" s="491">
        <f>SUM(J168+N168+ R168+V168+Z168)</f>
        <v>0</v>
      </c>
    </row>
    <row r="169" spans="1:34" s="3" customFormat="1" ht="20.25" customHeight="1">
      <c r="E169" s="3" t="s">
        <v>195</v>
      </c>
      <c r="F169" s="445"/>
      <c r="G169" s="102"/>
      <c r="J169" s="489">
        <v>0</v>
      </c>
      <c r="M169" s="100"/>
      <c r="N169" s="489">
        <v>0</v>
      </c>
      <c r="Q169" s="100"/>
      <c r="R169" s="489">
        <v>0</v>
      </c>
      <c r="U169" s="100"/>
      <c r="V169" s="489"/>
      <c r="Y169" s="100"/>
      <c r="Z169" s="489"/>
      <c r="AC169" s="100"/>
      <c r="AD169" s="491">
        <f>SUM(J169+N169+ R169+V169+Z169)</f>
        <v>0</v>
      </c>
    </row>
    <row r="170" spans="1:34" s="3" customFormat="1" ht="20.25" customHeight="1">
      <c r="E170" s="3" t="s">
        <v>196</v>
      </c>
      <c r="F170" s="34"/>
      <c r="J170" s="489">
        <f>SUM(J168:J169)</f>
        <v>0</v>
      </c>
      <c r="M170" s="100"/>
      <c r="N170" s="489">
        <f>SUM(N168:N169)</f>
        <v>0</v>
      </c>
      <c r="Q170" s="100"/>
      <c r="R170" s="489">
        <f>SUM(R168:R169)</f>
        <v>0</v>
      </c>
      <c r="U170" s="100"/>
      <c r="V170" s="489"/>
      <c r="Y170" s="100"/>
      <c r="Z170" s="489"/>
      <c r="AC170" s="100"/>
      <c r="AD170" s="491">
        <f>SUM(J170+N170+ R170+V170+Z170)</f>
        <v>0</v>
      </c>
    </row>
    <row r="171" spans="1:34" ht="20.25" customHeight="1">
      <c r="J171" s="490"/>
      <c r="N171" s="490"/>
      <c r="R171" s="490"/>
      <c r="V171" s="490"/>
      <c r="Z171" s="490"/>
      <c r="AD171" s="491"/>
    </row>
    <row r="172" spans="1:34" s="3" customFormat="1" ht="20.25" customHeight="1">
      <c r="F172" s="34"/>
      <c r="J172" s="489"/>
      <c r="M172" s="100"/>
      <c r="N172" s="489"/>
      <c r="Q172" s="100"/>
      <c r="R172" s="489"/>
      <c r="U172" s="100"/>
      <c r="V172" s="489"/>
      <c r="Y172" s="100"/>
      <c r="Z172" s="489"/>
      <c r="AC172" s="100"/>
      <c r="AD172" s="491"/>
    </row>
    <row r="173" spans="1:34" s="468" customFormat="1" ht="20.25" customHeight="1">
      <c r="A173" s="581"/>
      <c r="B173" s="581"/>
      <c r="C173" s="581"/>
      <c r="D173" s="581"/>
      <c r="E173" s="581" t="s">
        <v>275</v>
      </c>
      <c r="F173" s="581"/>
      <c r="G173" s="581"/>
      <c r="H173" s="581"/>
      <c r="I173" s="581"/>
      <c r="J173" s="590">
        <f>J134-J153-J157-J161-J165-J169</f>
        <v>0</v>
      </c>
      <c r="K173" s="581"/>
      <c r="L173" s="581"/>
      <c r="M173" s="589"/>
      <c r="N173" s="590">
        <f>N134-N153-N157-N161-N165-N169</f>
        <v>0</v>
      </c>
      <c r="O173" s="581"/>
      <c r="P173" s="581"/>
      <c r="Q173" s="589"/>
      <c r="R173" s="590">
        <f>R134-R153-R157-R161-R165-R169</f>
        <v>0</v>
      </c>
      <c r="S173" s="581"/>
      <c r="T173" s="581"/>
      <c r="U173" s="589"/>
      <c r="V173" s="590"/>
      <c r="W173" s="581"/>
      <c r="X173" s="581"/>
      <c r="Y173" s="589"/>
      <c r="Z173" s="590"/>
      <c r="AA173" s="581"/>
      <c r="AB173" s="581"/>
      <c r="AC173" s="589"/>
      <c r="AD173" s="590">
        <f>SUM(J173+N173+ R173+V173+Z173)</f>
        <v>0</v>
      </c>
      <c r="AE173" s="581"/>
      <c r="AF173" s="581"/>
      <c r="AG173" s="581"/>
      <c r="AH173" s="581"/>
    </row>
  </sheetData>
  <customSheetViews>
    <customSheetView guid="{6AADEB61-0087-472C-8F2F-69B8E3F3705F}" scale="75" showGridLines="0" fitToPage="1" hiddenColumns="1">
      <selection activeCell="Z126" sqref="Z126"/>
      <pageMargins left="0.5" right="0.3" top="0.8" bottom="0.66700000000000004" header="0.5" footer="0.5"/>
      <pageSetup scale="38" orientation="portrait" r:id="rId1"/>
      <headerFooter alignWithMargins="0">
        <oddHeader>&amp;LInternal Budget Worksheet&amp;RDo NOT Submit to Sponsor</oddHeader>
        <oddFooter>&amp;L&amp;D  &amp;R&amp;F  Last Modified 11/06/06</oddFooter>
      </headerFooter>
    </customSheetView>
  </customSheetViews>
  <mergeCells count="9">
    <mergeCell ref="F2:N2"/>
    <mergeCell ref="F3:L3"/>
    <mergeCell ref="G11:G12"/>
    <mergeCell ref="A151:AH151"/>
    <mergeCell ref="A14:C14"/>
    <mergeCell ref="A18:C18"/>
    <mergeCell ref="A22:C22"/>
    <mergeCell ref="A25:C25"/>
    <mergeCell ref="A28:C28"/>
  </mergeCells>
  <phoneticPr fontId="0" type="noConversion"/>
  <dataValidations count="4">
    <dataValidation type="list" allowBlank="1" showInputMessage="1" showErrorMessage="1" sqref="E9" xr:uid="{00000000-0002-0000-0300-000000000000}">
      <formula1>FiscalYear</formula1>
    </dataValidation>
    <dataValidation type="list" allowBlank="1" showInputMessage="1" showErrorMessage="1" sqref="E8" xr:uid="{00000000-0002-0000-0300-000001000000}">
      <formula1>RateType</formula1>
    </dataValidation>
    <dataValidation type="list" allowBlank="1" showInputMessage="1" showErrorMessage="1" sqref="D14 D18 D22 D25 D28" xr:uid="{00000000-0002-0000-0300-000002000000}">
      <formula1>"9, 10, 11, 12"</formula1>
    </dataValidation>
    <dataValidation type="list" allowBlank="1" showInputMessage="1" showErrorMessage="1" sqref="D4" xr:uid="{00000000-0002-0000-0300-000003000000}">
      <formula1>"Main Campus, Health Science Campus"</formula1>
    </dataValidation>
  </dataValidations>
  <pageMargins left="0.5" right="0.3" top="0.8" bottom="0.66700000000000004" header="0.5" footer="0.5"/>
  <pageSetup scale="20" orientation="portrait" r:id="rId2"/>
  <headerFooter alignWithMargins="0">
    <oddHeader>&amp;LInternal Budget Worksheet
Working_Copy_MS_9-27-23&amp;RDo NOT Submit to Sponsor</oddHeader>
    <oddFooter>&amp;L&amp;D  &amp;R&amp;F  Last Modified 11/06/06</oddFooter>
  </headerFooter>
  <ignoredErrors>
    <ignoredError sqref="O13:O15 O17:O18 Q13:Q15 Q17:Q19 Q21:Q29 O22:O29 O21 O19 O90 AF83 AD70 AF70 AH70 AE146 N70:O70 S21:S29 S17:S19 S13:S15 K90 S90" formula="1"/>
    <ignoredError sqref="N124 R124" formulaRange="1"/>
    <ignoredError sqref="J7" unlockedFormula="1"/>
  </ignoredError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1">
    <pageSetUpPr fitToPage="1"/>
  </sheetPr>
  <dimension ref="A1:AN175"/>
  <sheetViews>
    <sheetView showGridLines="0" topLeftCell="A3" zoomScale="75" zoomScaleNormal="75" workbookViewId="0">
      <selection activeCell="D9" sqref="D9"/>
    </sheetView>
  </sheetViews>
  <sheetFormatPr defaultColWidth="9.5703125" defaultRowHeight="20.25" customHeight="1"/>
  <cols>
    <col min="1" max="2" width="2.5703125" style="5" customWidth="1"/>
    <col min="3" max="3" width="14.2109375" style="5" customWidth="1"/>
    <col min="4" max="4" width="24.2109375" style="5" customWidth="1"/>
    <col min="5" max="5" width="25.5703125" style="5" customWidth="1"/>
    <col min="6" max="6" width="8.7109375" style="5" customWidth="1"/>
    <col min="7" max="7" width="9.85546875" style="5" customWidth="1"/>
    <col min="8" max="8" width="8.5" style="5" customWidth="1"/>
    <col min="9" max="9" width="0.5703125" style="5" customWidth="1"/>
    <col min="10" max="10" width="7.5" style="5" hidden="1" customWidth="1"/>
    <col min="11" max="11" width="10.5703125" style="5" customWidth="1"/>
    <col min="12" max="12" width="8.0703125" style="5" customWidth="1"/>
    <col min="13" max="13" width="10.5703125" style="5" customWidth="1"/>
    <col min="14" max="14" width="9.85546875" style="27" customWidth="1"/>
    <col min="15" max="15" width="10.7109375" style="5" customWidth="1"/>
    <col min="16" max="16" width="8" style="5" customWidth="1"/>
    <col min="17" max="17" width="10.5703125" style="5" customWidth="1"/>
    <col min="18" max="18" width="9.85546875" style="27" customWidth="1"/>
    <col min="19" max="19" width="10.5703125" style="5" customWidth="1"/>
    <col min="20" max="20" width="7.7109375" style="5" customWidth="1"/>
    <col min="21" max="21" width="10.7109375" style="5" customWidth="1"/>
    <col min="22" max="22" width="9.85546875" style="27" customWidth="1"/>
    <col min="23" max="23" width="11.35546875" style="5" customWidth="1"/>
    <col min="24" max="24" width="8.5" style="5" customWidth="1"/>
    <col min="25" max="25" width="10.5703125" style="5" customWidth="1"/>
    <col min="26" max="26" width="9.7109375" style="27" customWidth="1"/>
    <col min="27" max="27" width="10.5703125" style="5" hidden="1" customWidth="1"/>
    <col min="28" max="28" width="7.5703125" style="5" hidden="1" customWidth="1"/>
    <col min="29" max="29" width="10.5703125" style="5" hidden="1" customWidth="1"/>
    <col min="30" max="30" width="9.7109375" style="27" hidden="1" customWidth="1"/>
    <col min="31" max="31" width="11.85546875" style="5" customWidth="1"/>
    <col min="32" max="32" width="9.0703125" style="5" customWidth="1"/>
    <col min="33" max="33" width="12.2109375" style="5" customWidth="1"/>
    <col min="34" max="34" width="0.5" style="5" hidden="1" customWidth="1"/>
    <col min="35" max="35" width="14.5703125" style="5" customWidth="1"/>
    <col min="36" max="16384" width="9.5703125" style="5"/>
  </cols>
  <sheetData>
    <row r="1" spans="1:40" ht="20.25" customHeight="1">
      <c r="A1" s="33"/>
    </row>
    <row r="2" spans="1:40" ht="28.5" customHeight="1">
      <c r="A2" s="18"/>
      <c r="B2" s="53"/>
      <c r="C2" s="26"/>
      <c r="D2" s="84"/>
      <c r="E2" s="83"/>
      <c r="F2" s="916" t="str">
        <f>IF(D4="Main Campus","University of Toledo Main Campus", "University of Toledo Health Science Campus")</f>
        <v>University of Toledo Health Science Campus</v>
      </c>
      <c r="G2" s="916"/>
      <c r="H2" s="916"/>
      <c r="I2" s="916"/>
      <c r="J2" s="916"/>
      <c r="K2" s="916"/>
      <c r="L2" s="916"/>
      <c r="M2" s="916"/>
      <c r="N2" s="916"/>
      <c r="O2" s="916"/>
      <c r="P2" s="54"/>
      <c r="Q2" s="54"/>
      <c r="R2" s="470"/>
      <c r="S2" s="54"/>
      <c r="T2" s="54"/>
      <c r="U2" s="54"/>
      <c r="AE2" s="55"/>
      <c r="AG2" s="55"/>
      <c r="AI2" s="55"/>
    </row>
    <row r="3" spans="1:40" ht="20.25" customHeight="1" thickBot="1">
      <c r="A3" s="18"/>
      <c r="B3" s="53"/>
      <c r="C3" s="26"/>
      <c r="D3" s="26"/>
      <c r="E3" s="81"/>
      <c r="F3" s="914" t="s">
        <v>236</v>
      </c>
      <c r="G3" s="915"/>
      <c r="H3" s="915"/>
      <c r="I3" s="915"/>
      <c r="J3" s="915"/>
      <c r="K3" s="915"/>
      <c r="L3" s="915"/>
      <c r="M3" s="915"/>
      <c r="N3" s="504"/>
      <c r="O3" s="80"/>
      <c r="P3" s="54"/>
      <c r="Q3" s="54"/>
      <c r="R3" s="471"/>
      <c r="S3" s="54"/>
      <c r="T3" s="54"/>
      <c r="U3" s="54"/>
      <c r="AE3" s="55"/>
      <c r="AG3" s="55"/>
      <c r="AI3" s="55"/>
    </row>
    <row r="4" spans="1:40" ht="20.25" customHeight="1" thickBot="1">
      <c r="A4" s="18"/>
      <c r="B4" s="85" t="s">
        <v>0</v>
      </c>
      <c r="C4" s="392" t="s">
        <v>252</v>
      </c>
      <c r="D4" s="394" t="s">
        <v>342</v>
      </c>
      <c r="E4" s="3"/>
      <c r="K4" s="56" t="s">
        <v>0</v>
      </c>
      <c r="L4" s="18"/>
      <c r="M4" s="18"/>
      <c r="N4" s="19"/>
      <c r="AE4" s="57"/>
      <c r="AG4" s="57"/>
      <c r="AI4" s="57"/>
    </row>
    <row r="5" spans="1:40" ht="20.25" customHeight="1">
      <c r="A5" s="21"/>
      <c r="D5" s="21" t="s">
        <v>1</v>
      </c>
      <c r="E5" s="164" t="s">
        <v>141</v>
      </c>
      <c r="F5" s="142"/>
      <c r="G5" s="86"/>
      <c r="K5" s="33" t="s">
        <v>40</v>
      </c>
      <c r="M5" s="165" t="s">
        <v>42</v>
      </c>
      <c r="N5" s="505"/>
      <c r="AE5" s="57"/>
      <c r="AG5" s="57"/>
      <c r="AI5" s="57"/>
    </row>
    <row r="6" spans="1:40" ht="20.25" customHeight="1">
      <c r="A6" s="21"/>
      <c r="B6" s="33"/>
      <c r="D6" s="18" t="s">
        <v>2</v>
      </c>
      <c r="E6" s="164" t="s">
        <v>43</v>
      </c>
      <c r="F6" s="140"/>
      <c r="H6" s="59"/>
      <c r="I6" s="59"/>
      <c r="J6" s="59"/>
      <c r="K6" s="61" t="s">
        <v>85</v>
      </c>
      <c r="L6" s="86"/>
      <c r="M6" s="165" t="s">
        <v>142</v>
      </c>
      <c r="N6" s="505"/>
      <c r="AE6" s="57"/>
      <c r="AG6" s="57"/>
      <c r="AI6" s="57"/>
    </row>
    <row r="7" spans="1:40" ht="20.25" customHeight="1" thickBot="1">
      <c r="B7" s="33"/>
      <c r="D7" s="21" t="s">
        <v>41</v>
      </c>
      <c r="E7" s="166" t="s">
        <v>143</v>
      </c>
      <c r="F7" s="27" t="s">
        <v>3</v>
      </c>
      <c r="G7" s="166" t="s">
        <v>144</v>
      </c>
      <c r="H7" s="60"/>
      <c r="I7" s="60"/>
      <c r="J7" s="60"/>
      <c r="K7" s="98" t="str">
        <f>IF(M7 = 0,"  ","Special Rate")</f>
        <v xml:space="preserve">  </v>
      </c>
      <c r="L7" s="86"/>
      <c r="M7" s="393" t="str">
        <f>IF($E$132 &lt;&gt;0,$E$132,"  ")</f>
        <v xml:space="preserve">  </v>
      </c>
      <c r="N7" s="506"/>
      <c r="AE7" s="57"/>
      <c r="AG7" s="57"/>
      <c r="AI7" s="57"/>
    </row>
    <row r="8" spans="1:40" ht="20.25" customHeight="1" thickBot="1">
      <c r="B8" s="33"/>
      <c r="C8" s="21"/>
      <c r="D8" s="3" t="s">
        <v>244</v>
      </c>
      <c r="E8" s="396" t="s">
        <v>216</v>
      </c>
      <c r="F8" s="27"/>
      <c r="G8" s="166"/>
      <c r="H8" s="60"/>
      <c r="I8" s="60"/>
      <c r="J8" s="60"/>
      <c r="K8" s="59"/>
      <c r="L8" s="86"/>
      <c r="M8" s="86"/>
      <c r="N8" s="506"/>
      <c r="AE8" s="57"/>
      <c r="AG8" s="57"/>
      <c r="AI8" s="57"/>
    </row>
    <row r="9" spans="1:40" ht="20.25" customHeight="1" thickBot="1">
      <c r="B9" s="33"/>
      <c r="C9" s="21"/>
      <c r="D9" s="3" t="s">
        <v>219</v>
      </c>
      <c r="E9" s="397">
        <v>2028</v>
      </c>
      <c r="F9" s="27"/>
      <c r="G9" s="60"/>
      <c r="H9" s="60"/>
      <c r="I9" s="60"/>
      <c r="J9" s="60"/>
      <c r="K9" s="113"/>
      <c r="L9" s="2">
        <f>E9</f>
        <v>2028</v>
      </c>
      <c r="M9" s="114">
        <f>IF($D$4="Main Campus",VLOOKUP($L$9,RATES!$A$67:$G$76,MATCH($E$8,RATES!$A$66:$G$66,0),0),VLOOKUP($L$9,RATES!$A$53:$G$62,MATCH($E$8,RATES!$A$52:$G$52,0),0))</f>
        <v>0.56499999999999995</v>
      </c>
      <c r="N9" s="380"/>
      <c r="O9" s="115"/>
      <c r="P9" s="732">
        <f>L9+1</f>
        <v>2029</v>
      </c>
      <c r="Q9" s="733">
        <f>IF($D$4="Main Campus",VLOOKUP($P$9,RATES!$A$67:$G$76,MATCH($E$8,RATES!$A$66:$G$66,0),0),VLOOKUP($P$9,RATES!$A$53:$G$62,MATCH($E$8,RATES!$A$52:$G$52,0),0))</f>
        <v>0.56499999999999995</v>
      </c>
      <c r="R9" s="100"/>
      <c r="S9" s="115"/>
      <c r="T9" s="116">
        <f>P9+1</f>
        <v>2030</v>
      </c>
      <c r="U9" s="114">
        <f>IF($D$4="Main Campus",VLOOKUP($T$9,RATES!$A$67:$G$76,MATCH($E$8,RATES!$A$66:$G$66,0),0),VLOOKUP($T$9,RATES!$A$53:$G$62,MATCH($E$8,RATES!$A$52:$G$52,0),0))</f>
        <v>0.56499999999999995</v>
      </c>
      <c r="V9" s="100"/>
      <c r="W9" s="115"/>
      <c r="X9" s="116">
        <f>T9+1</f>
        <v>2031</v>
      </c>
      <c r="Y9" s="114">
        <f>IF($D$4="Main Campus",VLOOKUP($X$9,RATES!$A$67:$G$76,MATCH($E$8,RATES!$A$66:$G$66,0),0),VLOOKUP($X$9,RATES!$A$53:$G$62,MATCH($E$8,RATES!$A$52:$G$52,0),0))</f>
        <v>0.56499999999999995</v>
      </c>
      <c r="Z9" s="100"/>
      <c r="AA9" s="115"/>
      <c r="AB9" s="116">
        <f>X9+1</f>
        <v>2032</v>
      </c>
      <c r="AC9" s="114" t="e" vm="1">
        <f>IF($D$4="Main Campus",VLOOKUP($AB$9,RATES!$A$67:$G$76,MATCH($E$8,RATES!$A$66:$G$66,0),0),VLOOKUP($AB$9,RATES!$A$53:$G$62,MATCH($E$8,RATES!$A$52:$G$52,0),0))</f>
        <v>#VALUE!</v>
      </c>
      <c r="AD9" s="100"/>
      <c r="AE9" s="23"/>
      <c r="AG9" s="57"/>
      <c r="AI9" s="57"/>
    </row>
    <row r="10" spans="1:40" s="64" customFormat="1" ht="51.75" customHeight="1">
      <c r="A10" s="63"/>
      <c r="B10" s="63"/>
      <c r="C10" s="63"/>
      <c r="D10" s="87"/>
      <c r="E10" s="63"/>
      <c r="F10" s="78" t="s">
        <v>186</v>
      </c>
      <c r="G10" s="63"/>
      <c r="H10" s="78" t="s">
        <v>187</v>
      </c>
      <c r="I10" s="78"/>
      <c r="J10" s="78"/>
      <c r="K10" s="242" t="s">
        <v>28</v>
      </c>
      <c r="L10" s="243" t="s">
        <v>84</v>
      </c>
      <c r="M10" s="244" t="s">
        <v>29</v>
      </c>
      <c r="N10" s="507" t="s">
        <v>253</v>
      </c>
      <c r="O10" s="318" t="s">
        <v>32</v>
      </c>
      <c r="P10" s="319" t="s">
        <v>84</v>
      </c>
      <c r="Q10" s="320" t="s">
        <v>33</v>
      </c>
      <c r="R10" s="472" t="s">
        <v>253</v>
      </c>
      <c r="S10" s="285" t="s">
        <v>34</v>
      </c>
      <c r="T10" s="286" t="s">
        <v>84</v>
      </c>
      <c r="U10" s="287" t="s">
        <v>35</v>
      </c>
      <c r="V10" s="522" t="s">
        <v>255</v>
      </c>
      <c r="W10" s="318" t="s">
        <v>36</v>
      </c>
      <c r="X10" s="319" t="s">
        <v>84</v>
      </c>
      <c r="Y10" s="320" t="s">
        <v>37</v>
      </c>
      <c r="Z10" s="537" t="s">
        <v>255</v>
      </c>
      <c r="AA10" s="285" t="s">
        <v>38</v>
      </c>
      <c r="AB10" s="286" t="s">
        <v>84</v>
      </c>
      <c r="AC10" s="287" t="s">
        <v>39</v>
      </c>
      <c r="AD10" s="556" t="s">
        <v>255</v>
      </c>
      <c r="AE10" s="332" t="s">
        <v>46</v>
      </c>
      <c r="AF10" s="646" t="s">
        <v>84</v>
      </c>
      <c r="AG10" s="334" t="s">
        <v>47</v>
      </c>
      <c r="AH10" s="335"/>
      <c r="AI10" s="336" t="s">
        <v>48</v>
      </c>
    </row>
    <row r="11" spans="1:40" ht="20.25" customHeight="1">
      <c r="A11" s="18"/>
      <c r="B11" s="21" t="s">
        <v>4</v>
      </c>
      <c r="C11" s="21" t="s">
        <v>5</v>
      </c>
      <c r="D11" s="18"/>
      <c r="E11" s="18"/>
      <c r="F11" s="18"/>
      <c r="G11" s="918" t="s">
        <v>234</v>
      </c>
      <c r="H11" s="19"/>
      <c r="I11" s="19"/>
      <c r="J11" s="19"/>
      <c r="K11" s="245"/>
      <c r="L11" s="246"/>
      <c r="M11" s="247"/>
      <c r="N11" s="508"/>
      <c r="O11" s="321"/>
      <c r="P11" s="322"/>
      <c r="Q11" s="323"/>
      <c r="R11" s="473"/>
      <c r="S11" s="288"/>
      <c r="T11" s="289"/>
      <c r="U11" s="290"/>
      <c r="V11" s="523"/>
      <c r="W11" s="321"/>
      <c r="X11" s="322"/>
      <c r="Y11" s="323"/>
      <c r="Z11" s="538"/>
      <c r="AA11" s="288"/>
      <c r="AB11" s="289"/>
      <c r="AC11" s="290"/>
      <c r="AD11" s="557"/>
      <c r="AE11" s="337"/>
      <c r="AF11" s="338"/>
      <c r="AG11" s="338"/>
      <c r="AH11" s="322"/>
      <c r="AI11" s="339"/>
    </row>
    <row r="12" spans="1:40" ht="20.25" customHeight="1">
      <c r="A12" s="18"/>
      <c r="B12" s="18"/>
      <c r="C12" s="35" t="s">
        <v>6</v>
      </c>
      <c r="D12" s="36"/>
      <c r="E12" s="18"/>
      <c r="F12" s="18" t="s">
        <v>7</v>
      </c>
      <c r="G12" s="919"/>
      <c r="H12" s="19" t="s">
        <v>7</v>
      </c>
      <c r="I12" s="380"/>
      <c r="J12" s="380" t="s">
        <v>250</v>
      </c>
      <c r="K12" s="245"/>
      <c r="L12" s="246"/>
      <c r="M12" s="247"/>
      <c r="N12" s="508"/>
      <c r="O12" s="321"/>
      <c r="P12" s="322"/>
      <c r="Q12" s="323"/>
      <c r="R12" s="473"/>
      <c r="S12" s="288"/>
      <c r="T12" s="289"/>
      <c r="U12" s="290"/>
      <c r="V12" s="524"/>
      <c r="W12" s="321"/>
      <c r="X12" s="322"/>
      <c r="Y12" s="323"/>
      <c r="Z12" s="539"/>
      <c r="AA12" s="288"/>
      <c r="AB12" s="289"/>
      <c r="AC12" s="290"/>
      <c r="AD12" s="557"/>
      <c r="AE12" s="340" t="str">
        <f>IF(SUM(K12:L12)=0,"",SUM(K12:L12))</f>
        <v/>
      </c>
      <c r="AF12" s="341" t="str">
        <f>IF(SUM(L12:M12)=0,"",SUM(L12:M12))</f>
        <v/>
      </c>
      <c r="AG12" s="341" t="str">
        <f>IF(SUM(M12:N12)=0,"",SUM(M12:N12))</f>
        <v/>
      </c>
      <c r="AH12" s="322"/>
      <c r="AI12" s="342" t="str">
        <f>IF(SUM(O12:P12)=0,"",SUM(O12:P12))</f>
        <v/>
      </c>
    </row>
    <row r="13" spans="1:40" ht="20.25" customHeight="1" thickBot="1">
      <c r="A13" s="18"/>
      <c r="B13" s="18"/>
      <c r="C13" s="18" t="s">
        <v>188</v>
      </c>
      <c r="D13" s="3"/>
      <c r="E13" s="3" t="s">
        <v>290</v>
      </c>
      <c r="F13" s="167">
        <v>0</v>
      </c>
      <c r="G13" s="88">
        <v>0</v>
      </c>
      <c r="H13" s="167">
        <v>0</v>
      </c>
      <c r="I13" s="167"/>
      <c r="J13" s="167">
        <v>0</v>
      </c>
      <c r="K13" s="248">
        <f>ROUND((F13*G13),0)</f>
        <v>0</v>
      </c>
      <c r="L13" s="178">
        <f t="shared" ref="L13:L29" si="0">I13*G13</f>
        <v>0</v>
      </c>
      <c r="M13" s="249">
        <f>ROUND((G13*H13),0)</f>
        <v>0</v>
      </c>
      <c r="N13" s="398">
        <f>($F$13+$H$13+$I$13)*$D$14</f>
        <v>0</v>
      </c>
      <c r="O13" s="202">
        <f>ROUND(K13+(K13*(RATES!$H$48)),0)</f>
        <v>0</v>
      </c>
      <c r="P13" s="379">
        <f>ROUND((L13*1.03),0)</f>
        <v>0</v>
      </c>
      <c r="Q13" s="203">
        <f>ROUND(M13+(M13*(RATES!$H$48)),0)</f>
        <v>0</v>
      </c>
      <c r="R13" s="399">
        <f>($F$13+$H$13+$I$13)*$D$14</f>
        <v>0</v>
      </c>
      <c r="S13" s="291">
        <f>ROUND(O13+(O13*(RATES!$H$48)),0)</f>
        <v>0</v>
      </c>
      <c r="T13" s="178">
        <f>ROUND((P13*1.03),0)</f>
        <v>0</v>
      </c>
      <c r="U13" s="292">
        <f>ROUND(Q13+(Q13*(RATES!$H$48)),0)</f>
        <v>0</v>
      </c>
      <c r="V13" s="536">
        <f>($F$13+$H$13+$I$13)*$D$14</f>
        <v>0</v>
      </c>
      <c r="W13" s="202">
        <f>ROUND(S13+(S13*(RATES!$H$48)),0)</f>
        <v>0</v>
      </c>
      <c r="X13" s="220">
        <f>ROUND((T13*1.03),0)</f>
        <v>0</v>
      </c>
      <c r="Y13" s="203">
        <f>ROUND(U13+(U13*(RATES!$H$48)),0)</f>
        <v>0</v>
      </c>
      <c r="Z13" s="578">
        <f>($F$13+$H$13+$I$13)*$D$14</f>
        <v>0</v>
      </c>
      <c r="AA13" s="291"/>
      <c r="AB13" s="178"/>
      <c r="AC13" s="292"/>
      <c r="AD13" s="579"/>
      <c r="AE13" s="185">
        <f t="shared" ref="AE13:AG57" si="1">SUM(K13 + O13+S13+ W13+AA13)</f>
        <v>0</v>
      </c>
      <c r="AF13" s="210">
        <f t="shared" si="1"/>
        <v>0</v>
      </c>
      <c r="AG13" s="210">
        <f t="shared" si="1"/>
        <v>0</v>
      </c>
      <c r="AH13" s="179"/>
      <c r="AI13" s="187">
        <f t="shared" ref="AI13:AI29" si="2">SUM(AE13:AG13)</f>
        <v>0</v>
      </c>
      <c r="AK13" s="215"/>
      <c r="AL13" s="215"/>
      <c r="AM13" s="215"/>
      <c r="AN13" s="215"/>
    </row>
    <row r="14" spans="1:40" ht="20.25" customHeight="1" thickBot="1">
      <c r="A14" s="920" t="s">
        <v>289</v>
      </c>
      <c r="B14" s="920"/>
      <c r="C14" s="921"/>
      <c r="D14" s="395"/>
      <c r="E14" s="665" t="s">
        <v>291</v>
      </c>
      <c r="F14" s="422">
        <v>0</v>
      </c>
      <c r="G14" s="423">
        <v>0</v>
      </c>
      <c r="H14" s="422">
        <v>0</v>
      </c>
      <c r="I14" s="422"/>
      <c r="J14" s="422">
        <v>0</v>
      </c>
      <c r="K14" s="248">
        <f>ROUND((F14*G14),0)</f>
        <v>0</v>
      </c>
      <c r="L14" s="178">
        <f t="shared" si="0"/>
        <v>0</v>
      </c>
      <c r="M14" s="249">
        <f>ROUND((G14*H14),0)</f>
        <v>0</v>
      </c>
      <c r="N14" s="398">
        <f>($F$14+$H$14+$I$14)*$D$14</f>
        <v>0</v>
      </c>
      <c r="O14" s="202">
        <f>ROUND(K14+(K14*(RATES!$H$48)),0)</f>
        <v>0</v>
      </c>
      <c r="P14" s="379">
        <f>ROUND((L14*1.03),0)</f>
        <v>0</v>
      </c>
      <c r="Q14" s="203">
        <f>ROUND(M14+(M14*(RATES!$H$48)),0)</f>
        <v>0</v>
      </c>
      <c r="R14" s="399">
        <f>($F$14+$H$14+$I$14)*$D$14</f>
        <v>0</v>
      </c>
      <c r="S14" s="291">
        <f>ROUND(O14+(O14*(RATES!$H$48)),0)</f>
        <v>0</v>
      </c>
      <c r="T14" s="178">
        <f>ROUND((P14*1.03),0)</f>
        <v>0</v>
      </c>
      <c r="U14" s="292">
        <f>ROUND(Q14+(Q14*(RATES!$H$48)),0)</f>
        <v>0</v>
      </c>
      <c r="V14" s="536">
        <f>($F$14+$H$14+$I$14)*$D$14</f>
        <v>0</v>
      </c>
      <c r="W14" s="202">
        <f>ROUND(S14+(S14*(RATES!$H$48)),0)</f>
        <v>0</v>
      </c>
      <c r="X14" s="220">
        <f>ROUND((T14*1.03),0)</f>
        <v>0</v>
      </c>
      <c r="Y14" s="203">
        <f>ROUND(U14+(U14*(RATES!$H$48)),0)</f>
        <v>0</v>
      </c>
      <c r="Z14" s="578">
        <f>($F$14+$H$14+$I$14)*$D$14</f>
        <v>0</v>
      </c>
      <c r="AA14" s="291"/>
      <c r="AB14" s="178"/>
      <c r="AC14" s="292"/>
      <c r="AD14" s="579"/>
      <c r="AE14" s="185">
        <f t="shared" si="1"/>
        <v>0</v>
      </c>
      <c r="AF14" s="210">
        <f t="shared" si="1"/>
        <v>0</v>
      </c>
      <c r="AG14" s="210">
        <f t="shared" si="1"/>
        <v>0</v>
      </c>
      <c r="AH14" s="179"/>
      <c r="AI14" s="187">
        <f t="shared" si="2"/>
        <v>0</v>
      </c>
      <c r="AK14" s="215"/>
      <c r="AL14" s="215"/>
      <c r="AM14" s="215"/>
      <c r="AN14" s="215"/>
    </row>
    <row r="15" spans="1:40" ht="20.25" customHeight="1" thickBot="1">
      <c r="A15" s="647"/>
      <c r="B15" s="647"/>
      <c r="C15" s="647"/>
      <c r="D15" s="634"/>
      <c r="E15" s="635" t="s">
        <v>179</v>
      </c>
      <c r="F15" s="648">
        <v>0</v>
      </c>
      <c r="G15" s="649">
        <v>0</v>
      </c>
      <c r="H15" s="648">
        <v>0</v>
      </c>
      <c r="I15" s="648"/>
      <c r="J15" s="648">
        <v>0</v>
      </c>
      <c r="K15" s="651">
        <f>ROUND((F15*G15),0)</f>
        <v>0</v>
      </c>
      <c r="L15" s="652">
        <f t="shared" ref="L15" si="3">I15*G15</f>
        <v>0</v>
      </c>
      <c r="M15" s="267">
        <f t="shared" ref="M15" si="4">ROUND((G15*H15),0)</f>
        <v>0</v>
      </c>
      <c r="N15" s="660">
        <f>($F$15+$H$15+$I$15)*$D$14</f>
        <v>0</v>
      </c>
      <c r="O15" s="653">
        <f>ROUND(K15+(K15*(RATES!$H$48)),0)</f>
        <v>0</v>
      </c>
      <c r="P15" s="654">
        <f>ROUND((L15*1.03),0)</f>
        <v>0</v>
      </c>
      <c r="Q15" s="655">
        <f>ROUND(M15+(M15*(RATES!$H$48)),0)</f>
        <v>0</v>
      </c>
      <c r="R15" s="661">
        <f>($F$15+$H$15+$I$15)*$D$14</f>
        <v>0</v>
      </c>
      <c r="S15" s="656">
        <f>ROUND(O15+(O15*(RATES!$H$48)),0)</f>
        <v>0</v>
      </c>
      <c r="T15" s="652">
        <f>ROUND((P15*1.03),0)</f>
        <v>0</v>
      </c>
      <c r="U15" s="657">
        <f>ROUND(Q15+(Q15*(RATES!$H$48)),0)</f>
        <v>0</v>
      </c>
      <c r="V15" s="662">
        <f>($F$15+$H$15+$I$15)*$D$14</f>
        <v>0</v>
      </c>
      <c r="W15" s="653">
        <f>ROUND(S15+(S15*(RATES!$H$48)),0)</f>
        <v>0</v>
      </c>
      <c r="X15" s="641">
        <f>ROUND((T15*1.03),0)</f>
        <v>0</v>
      </c>
      <c r="Y15" s="655">
        <f>ROUND(U15+(U15*(RATES!$H$48)),0)</f>
        <v>0</v>
      </c>
      <c r="Z15" s="663">
        <f>($F$15+$H$15+$I$15)*$D$14</f>
        <v>0</v>
      </c>
      <c r="AA15" s="656"/>
      <c r="AB15" s="652"/>
      <c r="AC15" s="657"/>
      <c r="AD15" s="664"/>
      <c r="AE15" s="196">
        <f t="shared" ref="AE15" si="5">SUM(K15 + O15+S15+ W15+AA15)</f>
        <v>0</v>
      </c>
      <c r="AF15" s="658">
        <f t="shared" ref="AF15" si="6">SUM(L15 + P15+T15+ X15+AB15)</f>
        <v>0</v>
      </c>
      <c r="AG15" s="658">
        <f t="shared" ref="AG15" si="7">SUM(M15 + Q15+U15+ Y15+AC15)</f>
        <v>0</v>
      </c>
      <c r="AH15" s="659"/>
      <c r="AI15" s="198"/>
      <c r="AK15" s="215"/>
      <c r="AL15" s="215"/>
      <c r="AM15" s="215"/>
      <c r="AN15" s="215"/>
    </row>
    <row r="16" spans="1:40" ht="20.25" hidden="1" customHeight="1">
      <c r="A16" s="400"/>
      <c r="B16" s="400"/>
      <c r="C16" s="400"/>
      <c r="D16" s="401"/>
      <c r="E16" s="402" t="s">
        <v>223</v>
      </c>
      <c r="F16" s="403">
        <v>0</v>
      </c>
      <c r="G16" s="404">
        <v>0</v>
      </c>
      <c r="H16" s="403">
        <v>0</v>
      </c>
      <c r="I16" s="403"/>
      <c r="J16" s="448">
        <v>0</v>
      </c>
      <c r="K16" s="405">
        <f t="shared" ref="K16:K29" si="8">ROUND((F16*G16),0)</f>
        <v>0</v>
      </c>
      <c r="L16" s="406">
        <f t="shared" si="0"/>
        <v>0</v>
      </c>
      <c r="M16" s="407">
        <f t="shared" ref="M16:M29" si="9">ROUND((G16*H16),0)</f>
        <v>0</v>
      </c>
      <c r="N16" s="398">
        <f>($F$16+$H$16+$I$16)*$D$14</f>
        <v>0</v>
      </c>
      <c r="O16" s="408">
        <f>ROUND(K16+(K16*(RATES!$H$48)),0)</f>
        <v>0</v>
      </c>
      <c r="P16" s="409">
        <f>ROUND((L16*1.03),0)</f>
        <v>0</v>
      </c>
      <c r="Q16" s="410">
        <f>ROUND(M16+(M16*(RATES!$H$48)),0)</f>
        <v>0</v>
      </c>
      <c r="R16" s="399">
        <f>($F$16+$H$16+$I$16)*$D$14</f>
        <v>0</v>
      </c>
      <c r="S16" s="411">
        <f>ROUND(O16+(O16*(RATES!$H$48)),0)</f>
        <v>0</v>
      </c>
      <c r="T16" s="406">
        <f>ROUND((P16*1.03),0)</f>
        <v>0</v>
      </c>
      <c r="U16" s="412">
        <f>ROUND(Q16+(Q16*(RATES!$H$48)),0)</f>
        <v>0</v>
      </c>
      <c r="V16" s="536">
        <f>($F$16+$H$16+$I$16)*$D$14</f>
        <v>0</v>
      </c>
      <c r="W16" s="408">
        <f>ROUND(S16+(S16*(RATES!$H$48)),0)</f>
        <v>0</v>
      </c>
      <c r="X16" s="413">
        <f>ROUND((T16*1.03),0)</f>
        <v>0</v>
      </c>
      <c r="Y16" s="410">
        <f>ROUND(U16+(U16*(RATES!$H$48)),0)</f>
        <v>0</v>
      </c>
      <c r="Z16" s="578">
        <f>($F$16+$H$16+$I$16)*$D$14</f>
        <v>0</v>
      </c>
      <c r="AA16" s="411"/>
      <c r="AB16" s="406"/>
      <c r="AC16" s="412"/>
      <c r="AD16" s="579"/>
      <c r="AE16" s="414">
        <f t="shared" si="1"/>
        <v>0</v>
      </c>
      <c r="AF16" s="415">
        <v>0</v>
      </c>
      <c r="AG16" s="415">
        <f t="shared" si="1"/>
        <v>0</v>
      </c>
      <c r="AH16" s="416"/>
      <c r="AI16" s="417">
        <f t="shared" si="2"/>
        <v>0</v>
      </c>
      <c r="AK16" s="241"/>
      <c r="AL16" s="215"/>
      <c r="AM16" s="215"/>
      <c r="AN16" s="215"/>
    </row>
    <row r="17" spans="1:40" ht="20.25" customHeight="1" thickBot="1">
      <c r="A17" s="418"/>
      <c r="B17" s="418"/>
      <c r="C17" s="419" t="s">
        <v>233</v>
      </c>
      <c r="D17" s="420"/>
      <c r="E17" s="3" t="s">
        <v>290</v>
      </c>
      <c r="F17" s="422">
        <v>0</v>
      </c>
      <c r="G17" s="423">
        <v>0</v>
      </c>
      <c r="H17" s="422">
        <v>0</v>
      </c>
      <c r="I17" s="422"/>
      <c r="J17" s="167">
        <v>0</v>
      </c>
      <c r="K17" s="248">
        <f t="shared" si="8"/>
        <v>0</v>
      </c>
      <c r="L17" s="178">
        <f t="shared" si="0"/>
        <v>0</v>
      </c>
      <c r="M17" s="249">
        <f t="shared" si="9"/>
        <v>0</v>
      </c>
      <c r="N17" s="398">
        <f>($F$17+$H$17+$I$17)*$D$18</f>
        <v>0</v>
      </c>
      <c r="O17" s="202">
        <f>ROUND(K17+(K17*(RATES!$H$48)),0)</f>
        <v>0</v>
      </c>
      <c r="P17" s="379">
        <f t="shared" ref="P17:P29" si="10">ROUND((L17*1.03),0)</f>
        <v>0</v>
      </c>
      <c r="Q17" s="203">
        <f>ROUND(M17+(M17*(RATES!$H$48)),0)</f>
        <v>0</v>
      </c>
      <c r="R17" s="399">
        <f>($F$17+$H$17+$I$17)*$D$18</f>
        <v>0</v>
      </c>
      <c r="S17" s="291">
        <f>ROUND(O17+(O17*(RATES!$H$48)),0)</f>
        <v>0</v>
      </c>
      <c r="T17" s="178">
        <f t="shared" ref="T17:T29" si="11">ROUND((P17*1.03),0)</f>
        <v>0</v>
      </c>
      <c r="U17" s="292">
        <f>ROUND(Q17+(Q17*(RATES!$H$48)),0)</f>
        <v>0</v>
      </c>
      <c r="V17" s="536">
        <f>($F$17+$H$17+$I$17)*$D$18</f>
        <v>0</v>
      </c>
      <c r="W17" s="202">
        <f>ROUND(S17+(S17*(RATES!$H$48)),0)</f>
        <v>0</v>
      </c>
      <c r="X17" s="220">
        <f t="shared" ref="X17:X29" si="12">ROUND((T17*1.03),0)</f>
        <v>0</v>
      </c>
      <c r="Y17" s="203">
        <f>ROUND(U17+(U17*(RATES!$H$48)),0)</f>
        <v>0</v>
      </c>
      <c r="Z17" s="578">
        <f>($F$17+$H$17+$I$17)*$D$18</f>
        <v>0</v>
      </c>
      <c r="AA17" s="291"/>
      <c r="AB17" s="178"/>
      <c r="AC17" s="292"/>
      <c r="AD17" s="579"/>
      <c r="AE17" s="185">
        <f t="shared" si="1"/>
        <v>0</v>
      </c>
      <c r="AF17" s="210">
        <f t="shared" si="1"/>
        <v>0</v>
      </c>
      <c r="AG17" s="210">
        <f t="shared" si="1"/>
        <v>0</v>
      </c>
      <c r="AH17" s="179"/>
      <c r="AI17" s="187">
        <f t="shared" si="2"/>
        <v>0</v>
      </c>
      <c r="AK17" s="215"/>
      <c r="AL17" s="215"/>
      <c r="AM17" s="215"/>
      <c r="AN17" s="215"/>
    </row>
    <row r="18" spans="1:40" ht="20.25" customHeight="1" thickBot="1">
      <c r="A18" s="922" t="s">
        <v>289</v>
      </c>
      <c r="B18" s="922"/>
      <c r="C18" s="921"/>
      <c r="D18" s="395"/>
      <c r="E18" s="3" t="s">
        <v>291</v>
      </c>
      <c r="F18" s="167">
        <v>0</v>
      </c>
      <c r="G18" s="88">
        <v>0</v>
      </c>
      <c r="H18" s="167">
        <v>0</v>
      </c>
      <c r="I18" s="167"/>
      <c r="J18" s="167">
        <v>0</v>
      </c>
      <c r="K18" s="248">
        <f t="shared" si="8"/>
        <v>0</v>
      </c>
      <c r="L18" s="178">
        <f t="shared" si="0"/>
        <v>0</v>
      </c>
      <c r="M18" s="249">
        <f t="shared" si="9"/>
        <v>0</v>
      </c>
      <c r="N18" s="398">
        <f>($F$18+$H$18+$I$18)*$D$18</f>
        <v>0</v>
      </c>
      <c r="O18" s="202">
        <f>ROUND(K18+(K18*(RATES!$H$48)),0)</f>
        <v>0</v>
      </c>
      <c r="P18" s="379">
        <f t="shared" si="10"/>
        <v>0</v>
      </c>
      <c r="Q18" s="203">
        <f>ROUND(M18+(M18*(RATES!$H$48)),0)</f>
        <v>0</v>
      </c>
      <c r="R18" s="399">
        <f>($F$18+$H$18+$I$18)*$D$18</f>
        <v>0</v>
      </c>
      <c r="S18" s="291">
        <f>ROUND(O18+(O18*(RATES!$H$48)),0)</f>
        <v>0</v>
      </c>
      <c r="T18" s="178">
        <f t="shared" si="11"/>
        <v>0</v>
      </c>
      <c r="U18" s="292">
        <f>ROUND(Q18+(Q18*(RATES!$H$48)),0)</f>
        <v>0</v>
      </c>
      <c r="V18" s="536">
        <f>($F$18+$H$18+$I$18)*$D$18</f>
        <v>0</v>
      </c>
      <c r="W18" s="202">
        <f>ROUND(S18+(S18*(RATES!$H$48)),0)</f>
        <v>0</v>
      </c>
      <c r="X18" s="220">
        <f t="shared" si="12"/>
        <v>0</v>
      </c>
      <c r="Y18" s="203">
        <f>ROUND(U18+(U18*(RATES!$H$48)),0)</f>
        <v>0</v>
      </c>
      <c r="Z18" s="578">
        <f>($F$18+$H$18+$I$18)*$D$18</f>
        <v>0</v>
      </c>
      <c r="AA18" s="291"/>
      <c r="AB18" s="178"/>
      <c r="AC18" s="292"/>
      <c r="AD18" s="579"/>
      <c r="AE18" s="185">
        <f t="shared" si="1"/>
        <v>0</v>
      </c>
      <c r="AF18" s="210">
        <f t="shared" si="1"/>
        <v>0</v>
      </c>
      <c r="AG18" s="210">
        <f t="shared" si="1"/>
        <v>0</v>
      </c>
      <c r="AH18" s="179"/>
      <c r="AI18" s="187">
        <f t="shared" si="2"/>
        <v>0</v>
      </c>
      <c r="AK18" s="215"/>
      <c r="AL18" s="215"/>
      <c r="AM18" s="215"/>
      <c r="AN18" s="215"/>
    </row>
    <row r="19" spans="1:40" ht="20.25" customHeight="1" thickBot="1">
      <c r="A19" s="647"/>
      <c r="B19" s="647"/>
      <c r="C19" s="647"/>
      <c r="D19" s="634"/>
      <c r="E19" s="635" t="s">
        <v>179</v>
      </c>
      <c r="F19" s="648">
        <v>0</v>
      </c>
      <c r="G19" s="649">
        <v>0</v>
      </c>
      <c r="H19" s="648">
        <v>0</v>
      </c>
      <c r="I19" s="648"/>
      <c r="J19" s="648">
        <v>0</v>
      </c>
      <c r="K19" s="651">
        <f t="shared" si="8"/>
        <v>0</v>
      </c>
      <c r="L19" s="652">
        <f t="shared" si="0"/>
        <v>0</v>
      </c>
      <c r="M19" s="267">
        <f t="shared" si="9"/>
        <v>0</v>
      </c>
      <c r="N19" s="660">
        <f>($F$19+$H$19+$I$19)*$D$18</f>
        <v>0</v>
      </c>
      <c r="O19" s="653">
        <f>ROUND(K19+(K19*(RATES!$H$48)),0)</f>
        <v>0</v>
      </c>
      <c r="P19" s="654">
        <f t="shared" si="10"/>
        <v>0</v>
      </c>
      <c r="Q19" s="655">
        <f>ROUND(M19+(M19*(RATES!$H$48)),0)</f>
        <v>0</v>
      </c>
      <c r="R19" s="661">
        <f>($F$19+$H$19+$I$19)*$D$18</f>
        <v>0</v>
      </c>
      <c r="S19" s="656">
        <f>ROUND(O19+(O19*(RATES!$H$48)),0)</f>
        <v>0</v>
      </c>
      <c r="T19" s="652">
        <f t="shared" si="11"/>
        <v>0</v>
      </c>
      <c r="U19" s="657">
        <f>ROUND(Q19+(Q19*(RATES!$H$48)),0)</f>
        <v>0</v>
      </c>
      <c r="V19" s="662">
        <f>($F$19+$H$19+$I$19)*$D$18</f>
        <v>0</v>
      </c>
      <c r="W19" s="653">
        <f>ROUND(S19+(S19*(RATES!$H$48)),0)</f>
        <v>0</v>
      </c>
      <c r="X19" s="641">
        <f t="shared" si="12"/>
        <v>0</v>
      </c>
      <c r="Y19" s="655">
        <f>ROUND(U19+(U19*(RATES!$H$48)),0)</f>
        <v>0</v>
      </c>
      <c r="Z19" s="663">
        <f>($F$19+$H$19+$I$19)*$D$18</f>
        <v>0</v>
      </c>
      <c r="AA19" s="656"/>
      <c r="AB19" s="652"/>
      <c r="AC19" s="657"/>
      <c r="AD19" s="664"/>
      <c r="AE19" s="196">
        <f t="shared" si="1"/>
        <v>0</v>
      </c>
      <c r="AF19" s="658">
        <f t="shared" si="1"/>
        <v>0</v>
      </c>
      <c r="AG19" s="658">
        <f t="shared" si="1"/>
        <v>0</v>
      </c>
      <c r="AH19" s="659"/>
      <c r="AI19" s="198">
        <f t="shared" si="2"/>
        <v>0</v>
      </c>
      <c r="AK19" s="214"/>
      <c r="AL19" s="215"/>
      <c r="AM19" s="215"/>
      <c r="AN19" s="215"/>
    </row>
    <row r="20" spans="1:40" ht="20.25" hidden="1" customHeight="1">
      <c r="A20" s="400"/>
      <c r="B20" s="400"/>
      <c r="C20" s="400"/>
      <c r="D20" s="401"/>
      <c r="E20" s="402" t="s">
        <v>223</v>
      </c>
      <c r="F20" s="403">
        <v>0</v>
      </c>
      <c r="G20" s="404">
        <v>0</v>
      </c>
      <c r="H20" s="403">
        <v>0</v>
      </c>
      <c r="I20" s="403"/>
      <c r="J20" s="448">
        <v>0</v>
      </c>
      <c r="K20" s="405">
        <f t="shared" si="8"/>
        <v>0</v>
      </c>
      <c r="L20" s="406">
        <f t="shared" si="0"/>
        <v>0</v>
      </c>
      <c r="M20" s="407">
        <f t="shared" si="9"/>
        <v>0</v>
      </c>
      <c r="N20" s="398">
        <f>($F$20+$H$20+$I$20)*$D$18</f>
        <v>0</v>
      </c>
      <c r="O20" s="408">
        <f>ROUND(K20+(K20*(RATES!$H$48)),0)</f>
        <v>0</v>
      </c>
      <c r="P20" s="409">
        <f t="shared" si="10"/>
        <v>0</v>
      </c>
      <c r="Q20" s="410">
        <f>ROUND(M20+(M20*(RATES!$H$48)),0)</f>
        <v>0</v>
      </c>
      <c r="R20" s="399">
        <f>($F$20+$H$20+$I$20)*$D$18</f>
        <v>0</v>
      </c>
      <c r="S20" s="411">
        <f>ROUND(O20+(O20*(RATES!$H$48)),0)</f>
        <v>0</v>
      </c>
      <c r="T20" s="406">
        <f t="shared" si="11"/>
        <v>0</v>
      </c>
      <c r="U20" s="412">
        <f>ROUND(Q20+(Q20*(RATES!$H$48)),0)</f>
        <v>0</v>
      </c>
      <c r="V20" s="536">
        <f>($F$20+$H$20+$I$20)*$D$18</f>
        <v>0</v>
      </c>
      <c r="W20" s="408">
        <f>ROUND(S20+(S20*(RATES!$H$48)),0)</f>
        <v>0</v>
      </c>
      <c r="X20" s="413">
        <f t="shared" si="12"/>
        <v>0</v>
      </c>
      <c r="Y20" s="410">
        <f>ROUND(U20+(U20*(RATES!$H$48)),0)</f>
        <v>0</v>
      </c>
      <c r="Z20" s="578">
        <f>($F$20+$H$20+$I$20)*$D$18</f>
        <v>0</v>
      </c>
      <c r="AA20" s="411"/>
      <c r="AB20" s="406"/>
      <c r="AC20" s="412"/>
      <c r="AD20" s="579"/>
      <c r="AE20" s="414">
        <f t="shared" si="1"/>
        <v>0</v>
      </c>
      <c r="AF20" s="415">
        <v>0</v>
      </c>
      <c r="AG20" s="415">
        <f t="shared" si="1"/>
        <v>0</v>
      </c>
      <c r="AH20" s="416"/>
      <c r="AI20" s="417">
        <f>SUM(AE20:AG20)</f>
        <v>0</v>
      </c>
      <c r="AK20" s="215"/>
      <c r="AL20" s="215"/>
      <c r="AM20" s="215"/>
      <c r="AN20" s="215"/>
    </row>
    <row r="21" spans="1:40" ht="20.25" customHeight="1" thickBot="1">
      <c r="A21" s="418"/>
      <c r="B21" s="418"/>
      <c r="C21" s="418" t="s">
        <v>31</v>
      </c>
      <c r="D21" s="420"/>
      <c r="E21" s="3" t="s">
        <v>290</v>
      </c>
      <c r="F21" s="422">
        <v>0</v>
      </c>
      <c r="G21" s="423">
        <v>0</v>
      </c>
      <c r="H21" s="422">
        <v>0</v>
      </c>
      <c r="I21" s="422"/>
      <c r="J21" s="167">
        <v>0</v>
      </c>
      <c r="K21" s="248">
        <f t="shared" si="8"/>
        <v>0</v>
      </c>
      <c r="L21" s="178">
        <f t="shared" si="0"/>
        <v>0</v>
      </c>
      <c r="M21" s="249">
        <f t="shared" si="9"/>
        <v>0</v>
      </c>
      <c r="N21" s="398">
        <f>($F$21+$H$21+$I$21)*$D$22</f>
        <v>0</v>
      </c>
      <c r="O21" s="202">
        <f>ROUND(K21+(K21*(RATES!$H$48)),0)</f>
        <v>0</v>
      </c>
      <c r="P21" s="379">
        <f t="shared" si="10"/>
        <v>0</v>
      </c>
      <c r="Q21" s="203">
        <f>ROUND(M21+(M21*(RATES!$H$48)),0)</f>
        <v>0</v>
      </c>
      <c r="R21" s="399">
        <f>($F$21+$H$21+$I$21)*$D$22</f>
        <v>0</v>
      </c>
      <c r="S21" s="291">
        <f>ROUND(O21+(O21*(RATES!$H$48)),0)</f>
        <v>0</v>
      </c>
      <c r="T21" s="178">
        <f t="shared" si="11"/>
        <v>0</v>
      </c>
      <c r="U21" s="292">
        <f>ROUND(Q21+(Q21*(RATES!$H$48)),0)</f>
        <v>0</v>
      </c>
      <c r="V21" s="536">
        <f>($F$21+$H$21+$I$21)*$D$22</f>
        <v>0</v>
      </c>
      <c r="W21" s="202">
        <f>ROUND(S21+(S21*(RATES!$H$48)),0)</f>
        <v>0</v>
      </c>
      <c r="X21" s="220">
        <f t="shared" si="12"/>
        <v>0</v>
      </c>
      <c r="Y21" s="203">
        <f>ROUND(U21+(U21*(RATES!$H$48)),0)</f>
        <v>0</v>
      </c>
      <c r="Z21" s="578">
        <f>($F$21+$H$21+$I$21)*$D$22</f>
        <v>0</v>
      </c>
      <c r="AA21" s="291"/>
      <c r="AB21" s="178"/>
      <c r="AC21" s="292"/>
      <c r="AD21" s="579"/>
      <c r="AE21" s="185">
        <f t="shared" si="1"/>
        <v>0</v>
      </c>
      <c r="AF21" s="210">
        <f t="shared" si="1"/>
        <v>0</v>
      </c>
      <c r="AG21" s="210">
        <f t="shared" si="1"/>
        <v>0</v>
      </c>
      <c r="AH21" s="179"/>
      <c r="AI21" s="187">
        <f t="shared" si="2"/>
        <v>0</v>
      </c>
      <c r="AK21" s="215"/>
      <c r="AL21" s="215"/>
      <c r="AM21" s="215"/>
      <c r="AN21" s="215"/>
    </row>
    <row r="22" spans="1:40" ht="20.25" customHeight="1" thickBot="1">
      <c r="A22" s="922" t="s">
        <v>289</v>
      </c>
      <c r="B22" s="922"/>
      <c r="C22" s="921"/>
      <c r="D22" s="395"/>
      <c r="E22" s="3" t="s">
        <v>291</v>
      </c>
      <c r="F22" s="167">
        <v>0</v>
      </c>
      <c r="G22" s="88">
        <v>0</v>
      </c>
      <c r="H22" s="167">
        <v>0</v>
      </c>
      <c r="I22" s="167"/>
      <c r="J22" s="167">
        <v>0</v>
      </c>
      <c r="K22" s="248">
        <f t="shared" si="8"/>
        <v>0</v>
      </c>
      <c r="L22" s="178">
        <f t="shared" si="0"/>
        <v>0</v>
      </c>
      <c r="M22" s="249">
        <f t="shared" si="9"/>
        <v>0</v>
      </c>
      <c r="N22" s="398">
        <f>($F$22+$H$22+$I$22)*$D$22</f>
        <v>0</v>
      </c>
      <c r="O22" s="202">
        <f>ROUND(K22+(K22*(RATES!$H$48)),0)</f>
        <v>0</v>
      </c>
      <c r="P22" s="379">
        <f t="shared" si="10"/>
        <v>0</v>
      </c>
      <c r="Q22" s="203">
        <f>ROUND(M22+(M22*(RATES!$H$48)),0)</f>
        <v>0</v>
      </c>
      <c r="R22" s="399">
        <f>($F$22+$H$22+$I$22)*$D$22</f>
        <v>0</v>
      </c>
      <c r="S22" s="291">
        <f>ROUND(O22+(O22*(RATES!$H$48)),0)</f>
        <v>0</v>
      </c>
      <c r="T22" s="178">
        <f t="shared" si="11"/>
        <v>0</v>
      </c>
      <c r="U22" s="292">
        <f>ROUND(Q22+(Q22*(RATES!$H$48)),0)</f>
        <v>0</v>
      </c>
      <c r="V22" s="536">
        <f>($F$22+$H$22+$I$22)*$D$22</f>
        <v>0</v>
      </c>
      <c r="W22" s="202">
        <f>ROUND(S22+(S22*(RATES!$H$48)),0)</f>
        <v>0</v>
      </c>
      <c r="X22" s="220">
        <f t="shared" si="12"/>
        <v>0</v>
      </c>
      <c r="Y22" s="203">
        <f>ROUND(U22+(U22*(RATES!$H$48)),0)</f>
        <v>0</v>
      </c>
      <c r="Z22" s="578">
        <f>($F$22+$H$22+$I$22)*$D$22</f>
        <v>0</v>
      </c>
      <c r="AA22" s="291"/>
      <c r="AB22" s="178"/>
      <c r="AC22" s="292"/>
      <c r="AD22" s="579"/>
      <c r="AE22" s="185">
        <f t="shared" si="1"/>
        <v>0</v>
      </c>
      <c r="AF22" s="210">
        <f t="shared" si="1"/>
        <v>0</v>
      </c>
      <c r="AG22" s="210">
        <f t="shared" si="1"/>
        <v>0</v>
      </c>
      <c r="AH22" s="179"/>
      <c r="AI22" s="187">
        <f t="shared" si="2"/>
        <v>0</v>
      </c>
      <c r="AK22" s="214"/>
      <c r="AL22" s="215"/>
      <c r="AM22" s="215"/>
      <c r="AN22" s="215"/>
    </row>
    <row r="23" spans="1:40" ht="20.25" customHeight="1" thickBot="1">
      <c r="A23" s="647"/>
      <c r="B23" s="647"/>
      <c r="C23" s="647"/>
      <c r="D23" s="634"/>
      <c r="E23" s="635" t="s">
        <v>179</v>
      </c>
      <c r="F23" s="648">
        <v>0</v>
      </c>
      <c r="G23" s="649">
        <v>0</v>
      </c>
      <c r="H23" s="648">
        <v>0</v>
      </c>
      <c r="I23" s="648"/>
      <c r="J23" s="403">
        <v>0</v>
      </c>
      <c r="K23" s="651">
        <f t="shared" si="8"/>
        <v>0</v>
      </c>
      <c r="L23" s="652">
        <f t="shared" si="0"/>
        <v>0</v>
      </c>
      <c r="M23" s="267">
        <f t="shared" si="9"/>
        <v>0</v>
      </c>
      <c r="N23" s="660">
        <f>($F$23+$H$23+$I$23)*$D$22</f>
        <v>0</v>
      </c>
      <c r="O23" s="653">
        <f>ROUND(K23+(K23*(RATES!$H$48)),0)</f>
        <v>0</v>
      </c>
      <c r="P23" s="654">
        <f t="shared" si="10"/>
        <v>0</v>
      </c>
      <c r="Q23" s="655">
        <f>ROUND(M23+(M23*(RATES!$H$48)),0)</f>
        <v>0</v>
      </c>
      <c r="R23" s="661">
        <f>($F$23+$H$23+$I$23)*$D$22</f>
        <v>0</v>
      </c>
      <c r="S23" s="656">
        <f>ROUND(O23+(O23*(RATES!$H$48)),0)</f>
        <v>0</v>
      </c>
      <c r="T23" s="652">
        <f t="shared" si="11"/>
        <v>0</v>
      </c>
      <c r="U23" s="657">
        <f>ROUND(Q23+(Q23*(RATES!$H$48)),0)</f>
        <v>0</v>
      </c>
      <c r="V23" s="662">
        <f>($F$23+$H$23+$I$23)*$D$22</f>
        <v>0</v>
      </c>
      <c r="W23" s="653">
        <f>ROUND(S23+(S23*(RATES!$H$48)),0)</f>
        <v>0</v>
      </c>
      <c r="X23" s="641">
        <f t="shared" si="12"/>
        <v>0</v>
      </c>
      <c r="Y23" s="655">
        <f>ROUND(U23+(U23*(RATES!$H$48)),0)</f>
        <v>0</v>
      </c>
      <c r="Z23" s="671">
        <f>($F$23+$H$23+$I$23)*$D$22</f>
        <v>0</v>
      </c>
      <c r="AA23" s="426"/>
      <c r="AB23" s="406"/>
      <c r="AC23" s="427"/>
      <c r="AD23" s="579"/>
      <c r="AE23" s="196">
        <f t="shared" si="1"/>
        <v>0</v>
      </c>
      <c r="AF23" s="658">
        <f t="shared" si="1"/>
        <v>0</v>
      </c>
      <c r="AG23" s="658">
        <f t="shared" si="1"/>
        <v>0</v>
      </c>
      <c r="AH23" s="659"/>
      <c r="AI23" s="198">
        <f t="shared" si="2"/>
        <v>0</v>
      </c>
      <c r="AK23" s="215"/>
      <c r="AL23" s="215"/>
      <c r="AM23" s="215"/>
      <c r="AN23" s="215"/>
    </row>
    <row r="24" spans="1:40" ht="20.25" customHeight="1" thickBot="1">
      <c r="A24" s="18"/>
      <c r="B24" s="18"/>
      <c r="C24" s="18" t="s">
        <v>81</v>
      </c>
      <c r="D24" s="98"/>
      <c r="E24" s="3" t="s">
        <v>290</v>
      </c>
      <c r="F24" s="167">
        <v>0</v>
      </c>
      <c r="G24" s="88">
        <v>0</v>
      </c>
      <c r="H24" s="167">
        <v>0</v>
      </c>
      <c r="I24" s="167"/>
      <c r="J24" s="167">
        <v>0</v>
      </c>
      <c r="K24" s="248">
        <f t="shared" si="8"/>
        <v>0</v>
      </c>
      <c r="L24" s="178">
        <f t="shared" si="0"/>
        <v>0</v>
      </c>
      <c r="M24" s="249">
        <f t="shared" si="9"/>
        <v>0</v>
      </c>
      <c r="N24" s="398">
        <f>($F$24+$H$24+$I$24)*$D$25</f>
        <v>0</v>
      </c>
      <c r="O24" s="202">
        <f>ROUND(K24+(K24*(RATES!$H$48)),0)</f>
        <v>0</v>
      </c>
      <c r="P24" s="379">
        <f t="shared" si="10"/>
        <v>0</v>
      </c>
      <c r="Q24" s="203">
        <f>ROUND(M24+(M24*(RATES!$H$48)),0)</f>
        <v>0</v>
      </c>
      <c r="R24" s="399">
        <f>($F$24+$H$24+$I$24)*$D$25</f>
        <v>0</v>
      </c>
      <c r="S24" s="291">
        <f>ROUND(O24+(O24*(RATES!$H$48)),0)</f>
        <v>0</v>
      </c>
      <c r="T24" s="178">
        <f t="shared" si="11"/>
        <v>0</v>
      </c>
      <c r="U24" s="292">
        <f>ROUND(Q24+(Q24*(RATES!$H$48)),0)</f>
        <v>0</v>
      </c>
      <c r="V24" s="536">
        <f>($F$24+$H$24+$I$24)*$D$25</f>
        <v>0</v>
      </c>
      <c r="W24" s="202">
        <f>ROUND(S24+(S24*(RATES!$H$48)),0)</f>
        <v>0</v>
      </c>
      <c r="X24" s="220">
        <f t="shared" si="12"/>
        <v>0</v>
      </c>
      <c r="Y24" s="203">
        <f>ROUND(U24+(U24*(RATES!$H$48)),0)</f>
        <v>0</v>
      </c>
      <c r="Z24" s="578">
        <f>($F$24+$H$24+$I$24)*$D$25</f>
        <v>0</v>
      </c>
      <c r="AA24" s="291"/>
      <c r="AB24" s="178"/>
      <c r="AC24" s="292"/>
      <c r="AD24" s="579"/>
      <c r="AE24" s="185">
        <f t="shared" si="1"/>
        <v>0</v>
      </c>
      <c r="AF24" s="210">
        <f t="shared" si="1"/>
        <v>0</v>
      </c>
      <c r="AG24" s="210">
        <f t="shared" si="1"/>
        <v>0</v>
      </c>
      <c r="AH24" s="179"/>
      <c r="AI24" s="187">
        <f t="shared" si="2"/>
        <v>0</v>
      </c>
      <c r="AK24" s="215"/>
      <c r="AL24" s="215"/>
      <c r="AM24" s="215"/>
      <c r="AN24" s="215"/>
    </row>
    <row r="25" spans="1:40" ht="20.25" customHeight="1" thickBot="1">
      <c r="A25" s="922" t="s">
        <v>289</v>
      </c>
      <c r="B25" s="922"/>
      <c r="C25" s="921"/>
      <c r="D25" s="395"/>
      <c r="E25" s="3" t="s">
        <v>291</v>
      </c>
      <c r="F25" s="167">
        <v>0</v>
      </c>
      <c r="G25" s="88">
        <v>0</v>
      </c>
      <c r="H25" s="167">
        <v>0</v>
      </c>
      <c r="I25" s="167"/>
      <c r="J25" s="167">
        <v>0</v>
      </c>
      <c r="K25" s="248">
        <f t="shared" si="8"/>
        <v>0</v>
      </c>
      <c r="L25" s="178">
        <f t="shared" si="0"/>
        <v>0</v>
      </c>
      <c r="M25" s="249">
        <f t="shared" si="9"/>
        <v>0</v>
      </c>
      <c r="N25" s="398">
        <f>($F$25+$H$25+$I$25)*$D$25</f>
        <v>0</v>
      </c>
      <c r="O25" s="202">
        <f>ROUND(K25+(K25*(RATES!$H$48)),0)</f>
        <v>0</v>
      </c>
      <c r="P25" s="379">
        <f t="shared" si="10"/>
        <v>0</v>
      </c>
      <c r="Q25" s="203">
        <f>ROUND(M25+(M25*(RATES!$H$48)),0)</f>
        <v>0</v>
      </c>
      <c r="R25" s="399">
        <f>($F$25+$H$25+$I$25)*$D$25</f>
        <v>0</v>
      </c>
      <c r="S25" s="291">
        <f>ROUND(O25+(O25*(RATES!$H$48)),0)</f>
        <v>0</v>
      </c>
      <c r="T25" s="178">
        <f t="shared" si="11"/>
        <v>0</v>
      </c>
      <c r="U25" s="292">
        <f>ROUND(Q25+(Q25*(RATES!$H$48)),0)</f>
        <v>0</v>
      </c>
      <c r="V25" s="536">
        <f>($F$25+$H$25+$I$25)*$D$25</f>
        <v>0</v>
      </c>
      <c r="W25" s="202">
        <f>ROUND(S25+(S25*(RATES!$H$48)),0)</f>
        <v>0</v>
      </c>
      <c r="X25" s="220">
        <f t="shared" si="12"/>
        <v>0</v>
      </c>
      <c r="Y25" s="203">
        <f>ROUND(U25+(U25*(RATES!$H$48)),0)</f>
        <v>0</v>
      </c>
      <c r="Z25" s="578">
        <f>($F$25+$H$25+$I$25)*$D$25</f>
        <v>0</v>
      </c>
      <c r="AA25" s="291"/>
      <c r="AB25" s="178"/>
      <c r="AC25" s="292"/>
      <c r="AD25" s="579"/>
      <c r="AE25" s="185">
        <f t="shared" si="1"/>
        <v>0</v>
      </c>
      <c r="AF25" s="210">
        <f t="shared" si="1"/>
        <v>0</v>
      </c>
      <c r="AG25" s="210">
        <f t="shared" si="1"/>
        <v>0</v>
      </c>
      <c r="AH25" s="179"/>
      <c r="AI25" s="187">
        <f t="shared" si="2"/>
        <v>0</v>
      </c>
      <c r="AK25" s="214"/>
      <c r="AL25" s="215"/>
      <c r="AM25" s="215"/>
      <c r="AN25" s="215"/>
    </row>
    <row r="26" spans="1:40" ht="20.25" customHeight="1" thickBot="1">
      <c r="A26" s="647"/>
      <c r="B26" s="647"/>
      <c r="C26" s="647"/>
      <c r="D26" s="634"/>
      <c r="E26" s="635" t="s">
        <v>179</v>
      </c>
      <c r="F26" s="648">
        <v>0</v>
      </c>
      <c r="G26" s="649">
        <v>0</v>
      </c>
      <c r="H26" s="648">
        <v>0</v>
      </c>
      <c r="I26" s="648"/>
      <c r="J26" s="650">
        <v>0</v>
      </c>
      <c r="K26" s="651">
        <f t="shared" si="8"/>
        <v>0</v>
      </c>
      <c r="L26" s="652">
        <f t="shared" si="0"/>
        <v>0</v>
      </c>
      <c r="M26" s="267">
        <f t="shared" si="9"/>
        <v>0</v>
      </c>
      <c r="N26" s="660">
        <f>($F$26+$H$26+$I$26)*$D$25</f>
        <v>0</v>
      </c>
      <c r="O26" s="653">
        <f>ROUND(K26+(K26*(RATES!$H$48)),0)</f>
        <v>0</v>
      </c>
      <c r="P26" s="654">
        <f t="shared" si="10"/>
        <v>0</v>
      </c>
      <c r="Q26" s="655">
        <f>ROUND(M26+(M26*(RATES!$H$48)),0)</f>
        <v>0</v>
      </c>
      <c r="R26" s="661">
        <f>($F$26+$H$26+$I$26)*$D$25</f>
        <v>0</v>
      </c>
      <c r="S26" s="656">
        <f>ROUND(O26+(O26*(RATES!$H$48)),0)</f>
        <v>0</v>
      </c>
      <c r="T26" s="652">
        <f t="shared" si="11"/>
        <v>0</v>
      </c>
      <c r="U26" s="657">
        <f>ROUND(Q26+(Q26*(RATES!$H$48)),0)</f>
        <v>0</v>
      </c>
      <c r="V26" s="662">
        <f>($F$26+$H$26+$I$26)*$D$25</f>
        <v>0</v>
      </c>
      <c r="W26" s="653">
        <f>ROUND(S26+(S26*(RATES!$H$48)),0)</f>
        <v>0</v>
      </c>
      <c r="X26" s="641">
        <f t="shared" si="12"/>
        <v>0</v>
      </c>
      <c r="Y26" s="655">
        <f>ROUND(U26+(U26*(RATES!$H$48)),0)</f>
        <v>0</v>
      </c>
      <c r="Z26" s="663">
        <f>($F$26+$H$26+$I$26)*$D$25</f>
        <v>0</v>
      </c>
      <c r="AA26" s="656"/>
      <c r="AB26" s="652"/>
      <c r="AC26" s="657"/>
      <c r="AD26" s="664"/>
      <c r="AE26" s="196">
        <f t="shared" si="1"/>
        <v>0</v>
      </c>
      <c r="AF26" s="658">
        <f t="shared" si="1"/>
        <v>0</v>
      </c>
      <c r="AG26" s="658">
        <f t="shared" si="1"/>
        <v>0</v>
      </c>
      <c r="AH26" s="659"/>
      <c r="AI26" s="198">
        <f t="shared" si="2"/>
        <v>0</v>
      </c>
    </row>
    <row r="27" spans="1:40" ht="20.25" customHeight="1" thickBot="1">
      <c r="A27" s="696"/>
      <c r="B27" s="696"/>
      <c r="C27" s="696" t="s">
        <v>82</v>
      </c>
      <c r="D27" s="697"/>
      <c r="E27" s="698" t="s">
        <v>290</v>
      </c>
      <c r="F27" s="699">
        <v>0</v>
      </c>
      <c r="G27" s="700">
        <v>0</v>
      </c>
      <c r="H27" s="699">
        <v>0</v>
      </c>
      <c r="I27" s="699"/>
      <c r="J27" s="699">
        <v>0</v>
      </c>
      <c r="K27" s="248">
        <f t="shared" si="8"/>
        <v>0</v>
      </c>
      <c r="L27" s="178">
        <f t="shared" si="0"/>
        <v>0</v>
      </c>
      <c r="M27" s="249">
        <f t="shared" si="9"/>
        <v>0</v>
      </c>
      <c r="N27" s="398">
        <f>($F$27+$H$27+$I$27)*$D$28</f>
        <v>0</v>
      </c>
      <c r="O27" s="202">
        <f>ROUND(K27+(K27*(RATES!$H$48)),0)</f>
        <v>0</v>
      </c>
      <c r="P27" s="379">
        <f t="shared" si="10"/>
        <v>0</v>
      </c>
      <c r="Q27" s="203">
        <f>ROUND(M27+(M27*(RATES!$H$48)),0)</f>
        <v>0</v>
      </c>
      <c r="R27" s="399">
        <f>($F$27+$H$27+$I$27)*$D$28</f>
        <v>0</v>
      </c>
      <c r="S27" s="291">
        <f>ROUND(O27+(O27*(RATES!$H$48)),0)</f>
        <v>0</v>
      </c>
      <c r="T27" s="178">
        <f t="shared" si="11"/>
        <v>0</v>
      </c>
      <c r="U27" s="292">
        <f>ROUND(Q27+(Q27*(RATES!$H$48)),0)</f>
        <v>0</v>
      </c>
      <c r="V27" s="536">
        <f>($F$27+$H$27+$I$27)*$D$28</f>
        <v>0</v>
      </c>
      <c r="W27" s="202">
        <f>ROUND(S27+(S27*(RATES!$H$48)),0)</f>
        <v>0</v>
      </c>
      <c r="X27" s="220">
        <f t="shared" si="12"/>
        <v>0</v>
      </c>
      <c r="Y27" s="203">
        <f>ROUND(U27+(U27*(RATES!$H$48)),0)</f>
        <v>0</v>
      </c>
      <c r="Z27" s="578">
        <f>($F$27+$H$27+$I$27)*$D$28</f>
        <v>0</v>
      </c>
      <c r="AA27" s="291"/>
      <c r="AB27" s="178"/>
      <c r="AC27" s="292"/>
      <c r="AD27" s="579"/>
      <c r="AE27" s="185">
        <f t="shared" si="1"/>
        <v>0</v>
      </c>
      <c r="AF27" s="210">
        <f t="shared" si="1"/>
        <v>0</v>
      </c>
      <c r="AG27" s="210">
        <f t="shared" si="1"/>
        <v>0</v>
      </c>
      <c r="AH27" s="179"/>
      <c r="AI27" s="187">
        <f t="shared" si="2"/>
        <v>0</v>
      </c>
    </row>
    <row r="28" spans="1:40" ht="20.25" customHeight="1" thickBot="1">
      <c r="A28" s="920" t="s">
        <v>289</v>
      </c>
      <c r="B28" s="920"/>
      <c r="C28" s="921"/>
      <c r="D28" s="395"/>
      <c r="E28" s="665" t="s">
        <v>291</v>
      </c>
      <c r="F28" s="422">
        <v>0</v>
      </c>
      <c r="G28" s="423">
        <v>0</v>
      </c>
      <c r="H28" s="422">
        <v>0</v>
      </c>
      <c r="I28" s="422"/>
      <c r="J28" s="422">
        <v>0</v>
      </c>
      <c r="K28" s="248">
        <f t="shared" si="8"/>
        <v>0</v>
      </c>
      <c r="L28" s="178">
        <f t="shared" si="0"/>
        <v>0</v>
      </c>
      <c r="M28" s="249">
        <f t="shared" si="9"/>
        <v>0</v>
      </c>
      <c r="N28" s="398">
        <f>($F$28+$H$28+$I$28)*$D$28</f>
        <v>0</v>
      </c>
      <c r="O28" s="202">
        <f>ROUND(K28+(K28*(RATES!$H$48)),0)</f>
        <v>0</v>
      </c>
      <c r="P28" s="379">
        <f t="shared" si="10"/>
        <v>0</v>
      </c>
      <c r="Q28" s="203">
        <f>ROUND(M28+(M28*(RATES!$H$48)),0)</f>
        <v>0</v>
      </c>
      <c r="R28" s="399">
        <f>($F$28+$H$28+$I$28)*$D$28</f>
        <v>0</v>
      </c>
      <c r="S28" s="291">
        <f>ROUND(O28+(O28*(RATES!$H$48)),0)</f>
        <v>0</v>
      </c>
      <c r="T28" s="178">
        <f t="shared" si="11"/>
        <v>0</v>
      </c>
      <c r="U28" s="292">
        <f>ROUND(Q28+(Q28*(RATES!$H$48)),0)</f>
        <v>0</v>
      </c>
      <c r="V28" s="536">
        <f>($F$28+$H$28+$I$28)*$D$28</f>
        <v>0</v>
      </c>
      <c r="W28" s="202">
        <f>ROUND(S28+(S28*(RATES!$H$48)),0)</f>
        <v>0</v>
      </c>
      <c r="X28" s="220">
        <f t="shared" si="12"/>
        <v>0</v>
      </c>
      <c r="Y28" s="203">
        <f>ROUND(U28+(U28*(RATES!$H$48)),0)</f>
        <v>0</v>
      </c>
      <c r="Z28" s="578">
        <f>($F$28+$H$28+$I$28)*$D$28</f>
        <v>0</v>
      </c>
      <c r="AA28" s="291"/>
      <c r="AB28" s="178"/>
      <c r="AC28" s="292"/>
      <c r="AD28" s="579"/>
      <c r="AE28" s="185">
        <f t="shared" si="1"/>
        <v>0</v>
      </c>
      <c r="AF28" s="210">
        <f t="shared" si="1"/>
        <v>0</v>
      </c>
      <c r="AG28" s="210">
        <f t="shared" si="1"/>
        <v>0</v>
      </c>
      <c r="AH28" s="179"/>
      <c r="AI28" s="187">
        <f t="shared" si="2"/>
        <v>0</v>
      </c>
    </row>
    <row r="29" spans="1:40" ht="20.25" customHeight="1" thickBot="1">
      <c r="A29" s="647"/>
      <c r="B29" s="647"/>
      <c r="C29" s="647"/>
      <c r="D29" s="634"/>
      <c r="E29" s="635" t="s">
        <v>179</v>
      </c>
      <c r="F29" s="648">
        <v>0</v>
      </c>
      <c r="G29" s="649">
        <v>0</v>
      </c>
      <c r="H29" s="648">
        <v>0</v>
      </c>
      <c r="I29" s="648"/>
      <c r="J29" s="650">
        <v>0</v>
      </c>
      <c r="K29" s="651">
        <f t="shared" si="8"/>
        <v>0</v>
      </c>
      <c r="L29" s="652">
        <f t="shared" si="0"/>
        <v>0</v>
      </c>
      <c r="M29" s="267">
        <f t="shared" si="9"/>
        <v>0</v>
      </c>
      <c r="N29" s="660">
        <f>($F$29+$H$29+$I$29)*$D$28</f>
        <v>0</v>
      </c>
      <c r="O29" s="653">
        <f>ROUND(K29+(K29*(RATES!$H$48)),0)</f>
        <v>0</v>
      </c>
      <c r="P29" s="654">
        <f t="shared" si="10"/>
        <v>0</v>
      </c>
      <c r="Q29" s="655">
        <f>ROUND(M29+(M29*(RATES!$H$48)),0)</f>
        <v>0</v>
      </c>
      <c r="R29" s="661">
        <f>($F$29+$H$29+$I$29)*$D$28</f>
        <v>0</v>
      </c>
      <c r="S29" s="656">
        <f>ROUND(O29+(O29*(RATES!$H$48)),0)</f>
        <v>0</v>
      </c>
      <c r="T29" s="652">
        <f t="shared" si="11"/>
        <v>0</v>
      </c>
      <c r="U29" s="657">
        <f>ROUND(Q29+(Q29*(RATES!$H$48)),0)</f>
        <v>0</v>
      </c>
      <c r="V29" s="662">
        <f>($F$29+$H$29+$I$29)*$D$28</f>
        <v>0</v>
      </c>
      <c r="W29" s="653">
        <f>ROUND(S29+(S29*(RATES!$H$48)),0)</f>
        <v>0</v>
      </c>
      <c r="X29" s="641">
        <f t="shared" si="12"/>
        <v>0</v>
      </c>
      <c r="Y29" s="655">
        <f>ROUND(U29+(U29*(RATES!$H$48)),0)</f>
        <v>0</v>
      </c>
      <c r="Z29" s="663">
        <f>($F$29+$H$29+$I$29)*$D$28</f>
        <v>0</v>
      </c>
      <c r="AA29" s="656"/>
      <c r="AB29" s="652"/>
      <c r="AC29" s="657"/>
      <c r="AD29" s="664"/>
      <c r="AE29" s="196">
        <f t="shared" si="1"/>
        <v>0</v>
      </c>
      <c r="AF29" s="658">
        <f t="shared" si="1"/>
        <v>0</v>
      </c>
      <c r="AG29" s="658">
        <f t="shared" si="1"/>
        <v>0</v>
      </c>
      <c r="AH29" s="659"/>
      <c r="AI29" s="198">
        <f t="shared" si="2"/>
        <v>0</v>
      </c>
    </row>
    <row r="30" spans="1:40" s="31" customFormat="1" ht="20.25" customHeight="1">
      <c r="A30" s="29"/>
      <c r="B30" s="29"/>
      <c r="C30" s="29"/>
      <c r="D30" s="154"/>
      <c r="E30" s="371"/>
      <c r="F30" s="29"/>
      <c r="G30" s="371" t="s">
        <v>8</v>
      </c>
      <c r="H30" s="29"/>
      <c r="I30" s="29"/>
      <c r="J30" s="29"/>
      <c r="K30" s="256">
        <f>SUM(K13:K29)</f>
        <v>0</v>
      </c>
      <c r="L30" s="257">
        <f>SUM(L13:L29)</f>
        <v>0</v>
      </c>
      <c r="M30" s="258">
        <f>SUM(M13:M29)</f>
        <v>0</v>
      </c>
      <c r="N30" s="509"/>
      <c r="O30" s="365">
        <f>SUM(O13:O29)</f>
        <v>0</v>
      </c>
      <c r="P30" s="366">
        <f>SUM(P13:P29)</f>
        <v>0</v>
      </c>
      <c r="Q30" s="367">
        <f>SUM(Q13:Q29)</f>
        <v>0</v>
      </c>
      <c r="R30" s="474"/>
      <c r="S30" s="368">
        <f>SUM(S13:S29)</f>
        <v>0</v>
      </c>
      <c r="T30" s="369">
        <f>SUM(T13:T29)</f>
        <v>0</v>
      </c>
      <c r="U30" s="370">
        <f>SUM(U13:U29)</f>
        <v>0</v>
      </c>
      <c r="V30" s="523"/>
      <c r="W30" s="365">
        <f>SUM(W13:W29)</f>
        <v>0</v>
      </c>
      <c r="X30" s="366">
        <f>SUM(X13:X29)</f>
        <v>0</v>
      </c>
      <c r="Y30" s="367">
        <f>SUM(Y13:Y29)</f>
        <v>0</v>
      </c>
      <c r="Z30" s="540"/>
      <c r="AA30" s="368"/>
      <c r="AB30" s="369"/>
      <c r="AC30" s="370"/>
      <c r="AD30" s="558"/>
      <c r="AE30" s="349">
        <f>SUM(K30 + O30+S30+ W30+AA30)</f>
        <v>0</v>
      </c>
      <c r="AF30" s="350">
        <f t="shared" si="1"/>
        <v>0</v>
      </c>
      <c r="AG30" s="350">
        <f>SUM(M30 + Q30+U30+ Y30+AC30)</f>
        <v>0</v>
      </c>
      <c r="AH30" s="351"/>
      <c r="AI30" s="352">
        <f>SUM(AE30:AG30)</f>
        <v>0</v>
      </c>
    </row>
    <row r="31" spans="1:40" ht="20.25" customHeight="1">
      <c r="A31" s="418"/>
      <c r="B31" s="419" t="s">
        <v>335</v>
      </c>
      <c r="C31" s="906" t="s">
        <v>336</v>
      </c>
      <c r="D31" s="418"/>
      <c r="E31" s="430"/>
      <c r="F31" s="418" t="s">
        <v>44</v>
      </c>
      <c r="G31" s="431" t="s">
        <v>185</v>
      </c>
      <c r="H31" s="418" t="s">
        <v>44</v>
      </c>
      <c r="I31" s="418"/>
      <c r="J31" s="418"/>
      <c r="K31" s="864"/>
      <c r="L31" s="865"/>
      <c r="M31" s="790"/>
      <c r="N31" s="510"/>
      <c r="O31" s="866"/>
      <c r="P31" s="793"/>
      <c r="Q31" s="867"/>
      <c r="R31" s="475"/>
      <c r="S31" s="868"/>
      <c r="T31" s="869"/>
      <c r="U31" s="870"/>
      <c r="V31" s="525"/>
      <c r="W31" s="866"/>
      <c r="X31" s="793"/>
      <c r="Y31" s="867"/>
      <c r="Z31" s="541"/>
      <c r="AA31" s="411"/>
      <c r="AB31" s="428"/>
      <c r="AC31" s="412"/>
      <c r="AD31" s="559"/>
      <c r="AE31" s="791"/>
      <c r="AF31" s="792"/>
      <c r="AG31" s="792"/>
      <c r="AH31" s="793"/>
      <c r="AI31" s="794"/>
    </row>
    <row r="32" spans="1:40" ht="20.25" customHeight="1">
      <c r="A32" s="18"/>
      <c r="B32" s="21"/>
      <c r="C32" s="21"/>
      <c r="D32" s="18"/>
      <c r="E32" s="20"/>
      <c r="F32" s="19" t="s">
        <v>184</v>
      </c>
      <c r="G32" s="20" t="s">
        <v>181</v>
      </c>
      <c r="H32" s="18" t="s">
        <v>184</v>
      </c>
      <c r="I32" s="380"/>
      <c r="J32" s="380" t="s">
        <v>250</v>
      </c>
      <c r="K32" s="250"/>
      <c r="L32" s="251"/>
      <c r="M32" s="249"/>
      <c r="N32" s="510"/>
      <c r="O32" s="202"/>
      <c r="P32" s="179"/>
      <c r="Q32" s="203"/>
      <c r="R32" s="475"/>
      <c r="S32" s="291"/>
      <c r="T32" s="180"/>
      <c r="U32" s="292"/>
      <c r="V32" s="525"/>
      <c r="W32" s="202"/>
      <c r="X32" s="179"/>
      <c r="Y32" s="203"/>
      <c r="Z32" s="541"/>
      <c r="AA32" s="291"/>
      <c r="AB32" s="180"/>
      <c r="AC32" s="292"/>
      <c r="AD32" s="560"/>
      <c r="AE32" s="185"/>
      <c r="AF32" s="210"/>
      <c r="AG32" s="210"/>
      <c r="AH32" s="179"/>
      <c r="AI32" s="187"/>
    </row>
    <row r="33" spans="1:35" ht="20.25" customHeight="1">
      <c r="A33" s="18"/>
      <c r="B33" s="18"/>
      <c r="D33" s="21" t="s">
        <v>180</v>
      </c>
      <c r="E33" s="101"/>
      <c r="F33" s="168">
        <v>0</v>
      </c>
      <c r="G33" s="169">
        <v>0</v>
      </c>
      <c r="H33" s="168">
        <v>0</v>
      </c>
      <c r="I33" s="168"/>
      <c r="J33" s="168">
        <v>0</v>
      </c>
      <c r="K33" s="248">
        <f>ROUND(F33*G33,0)</f>
        <v>0</v>
      </c>
      <c r="L33" s="178">
        <f t="shared" ref="L33:L42" si="13">ROUND(G33*I33,0)</f>
        <v>0</v>
      </c>
      <c r="M33" s="249">
        <f t="shared" ref="M33:M42" si="14">G33*H33</f>
        <v>0</v>
      </c>
      <c r="N33" s="510"/>
      <c r="O33" s="202">
        <f>ROUND(K33+(K33*(RATES!$H$48)),0)</f>
        <v>0</v>
      </c>
      <c r="P33" s="179">
        <f>ROUND(L33+(L33*(RATES!$H$48)),0)</f>
        <v>0</v>
      </c>
      <c r="Q33" s="203">
        <f>ROUND(M33+(M33*(RATES!$H$48)),0)</f>
        <v>0</v>
      </c>
      <c r="R33" s="475"/>
      <c r="S33" s="291">
        <f>ROUND(O33+(O33*(RATES!$H$48)),0)</f>
        <v>0</v>
      </c>
      <c r="T33" s="180">
        <f>ROUND(P33+(P33*(RATES!$H$48)),0)</f>
        <v>0</v>
      </c>
      <c r="U33" s="292">
        <f>ROUND(Q33+(Q33*(RATES!$H$48)),0)</f>
        <v>0</v>
      </c>
      <c r="V33" s="525"/>
      <c r="W33" s="202">
        <f>ROUND(S33+(S33*(RATES!$H$48)),0)</f>
        <v>0</v>
      </c>
      <c r="X33" s="179">
        <f>ROUND(T33+(T33*(RATES!$H$48)),0)</f>
        <v>0</v>
      </c>
      <c r="Y33" s="203">
        <f>ROUND(U33+(U33*(RATES!$H$48)),0)</f>
        <v>0</v>
      </c>
      <c r="Z33" s="541"/>
      <c r="AA33" s="291"/>
      <c r="AB33" s="180"/>
      <c r="AC33" s="292"/>
      <c r="AD33" s="561"/>
      <c r="AE33" s="185">
        <f t="shared" si="1"/>
        <v>0</v>
      </c>
      <c r="AF33" s="210">
        <f t="shared" si="1"/>
        <v>0</v>
      </c>
      <c r="AG33" s="210">
        <f t="shared" si="1"/>
        <v>0</v>
      </c>
      <c r="AH33" s="179"/>
      <c r="AI33" s="187">
        <f t="shared" ref="AI33:AI42" si="15">SUM(AE33:AG33)</f>
        <v>0</v>
      </c>
    </row>
    <row r="34" spans="1:35" ht="20.25" customHeight="1">
      <c r="A34" s="18"/>
      <c r="B34" s="18"/>
      <c r="D34" s="21" t="s">
        <v>180</v>
      </c>
      <c r="E34" s="89"/>
      <c r="F34" s="168">
        <v>0</v>
      </c>
      <c r="G34" s="169">
        <v>0</v>
      </c>
      <c r="H34" s="168">
        <v>0</v>
      </c>
      <c r="I34" s="168"/>
      <c r="J34" s="168">
        <v>0</v>
      </c>
      <c r="K34" s="248">
        <f>ROUND(F34*G34,0)</f>
        <v>0</v>
      </c>
      <c r="L34" s="178">
        <f t="shared" si="13"/>
        <v>0</v>
      </c>
      <c r="M34" s="249">
        <f t="shared" si="14"/>
        <v>0</v>
      </c>
      <c r="N34" s="510"/>
      <c r="O34" s="202">
        <f>ROUND(K34+(K34*(RATES!$H$48)),0)</f>
        <v>0</v>
      </c>
      <c r="P34" s="179">
        <f>ROUND(L34+(L34*(RATES!$H$48)),0)</f>
        <v>0</v>
      </c>
      <c r="Q34" s="203">
        <f>ROUND(M34+(M34*(RATES!$H$48)),0)</f>
        <v>0</v>
      </c>
      <c r="R34" s="475"/>
      <c r="S34" s="291">
        <f>ROUND(O34+(O34*(RATES!$H$48)),0)</f>
        <v>0</v>
      </c>
      <c r="T34" s="180">
        <f>ROUND(P34+(P34*(RATES!$H$48)),0)</f>
        <v>0</v>
      </c>
      <c r="U34" s="292">
        <f>ROUND(Q34+(Q34*(RATES!$H$48)),0)</f>
        <v>0</v>
      </c>
      <c r="V34" s="525"/>
      <c r="W34" s="202">
        <f>ROUND(S34+(S34*(RATES!$H$48)),0)</f>
        <v>0</v>
      </c>
      <c r="X34" s="179">
        <f>ROUND(T34+(T34*(RATES!$H$48)),0)</f>
        <v>0</v>
      </c>
      <c r="Y34" s="203">
        <f>ROUND(U34+(U34*(RATES!$H$48)),0)</f>
        <v>0</v>
      </c>
      <c r="Z34" s="541"/>
      <c r="AA34" s="291"/>
      <c r="AB34" s="180"/>
      <c r="AC34" s="292"/>
      <c r="AD34" s="561"/>
      <c r="AE34" s="185">
        <f t="shared" si="1"/>
        <v>0</v>
      </c>
      <c r="AF34" s="210">
        <f t="shared" si="1"/>
        <v>0</v>
      </c>
      <c r="AG34" s="210">
        <f t="shared" si="1"/>
        <v>0</v>
      </c>
      <c r="AH34" s="179"/>
      <c r="AI34" s="187">
        <f t="shared" si="15"/>
        <v>0</v>
      </c>
    </row>
    <row r="35" spans="1:35" ht="20.25" customHeight="1">
      <c r="A35" s="18"/>
      <c r="B35" s="18"/>
      <c r="D35" s="21" t="s">
        <v>180</v>
      </c>
      <c r="E35" s="89"/>
      <c r="F35" s="168">
        <v>0</v>
      </c>
      <c r="G35" s="169">
        <v>0</v>
      </c>
      <c r="H35" s="168">
        <v>0</v>
      </c>
      <c r="I35" s="168"/>
      <c r="J35" s="168">
        <v>0</v>
      </c>
      <c r="K35" s="248">
        <f>ROUND(F35*G35,0)</f>
        <v>0</v>
      </c>
      <c r="L35" s="178">
        <f t="shared" si="13"/>
        <v>0</v>
      </c>
      <c r="M35" s="249">
        <f t="shared" si="14"/>
        <v>0</v>
      </c>
      <c r="N35" s="510"/>
      <c r="O35" s="202">
        <f>ROUND(K35+(K35*(RATES!$H$48)),0)</f>
        <v>0</v>
      </c>
      <c r="P35" s="179">
        <f>ROUND(L35+(L35*(RATES!$H$48)),0)</f>
        <v>0</v>
      </c>
      <c r="Q35" s="203">
        <f>ROUND(M35+(M35*(RATES!$H$48)),0)</f>
        <v>0</v>
      </c>
      <c r="R35" s="475"/>
      <c r="S35" s="291">
        <f>ROUND(O35+(O35*(RATES!$H$48)),0)</f>
        <v>0</v>
      </c>
      <c r="T35" s="180">
        <f>ROUND(P35+(P35*(RATES!$H$48)),0)</f>
        <v>0</v>
      </c>
      <c r="U35" s="292">
        <f>ROUND(Q35+(Q35*(RATES!$H$48)),0)</f>
        <v>0</v>
      </c>
      <c r="V35" s="525"/>
      <c r="W35" s="202">
        <f>ROUND(S35+(S35*(RATES!$H$48)),0)</f>
        <v>0</v>
      </c>
      <c r="X35" s="179">
        <f>ROUND(T35+(T35*(RATES!$H$48)),0)</f>
        <v>0</v>
      </c>
      <c r="Y35" s="203">
        <f>ROUND(U35+(U35*(RATES!$H$48)),0)</f>
        <v>0</v>
      </c>
      <c r="Z35" s="541"/>
      <c r="AA35" s="291"/>
      <c r="AB35" s="180"/>
      <c r="AC35" s="292"/>
      <c r="AD35" s="561"/>
      <c r="AE35" s="185">
        <f t="shared" si="1"/>
        <v>0</v>
      </c>
      <c r="AF35" s="210">
        <f t="shared" si="1"/>
        <v>0</v>
      </c>
      <c r="AG35" s="210">
        <f t="shared" si="1"/>
        <v>0</v>
      </c>
      <c r="AH35" s="179"/>
      <c r="AI35" s="187">
        <f t="shared" si="15"/>
        <v>0</v>
      </c>
    </row>
    <row r="36" spans="1:35" ht="20.25" customHeight="1">
      <c r="A36" s="18"/>
      <c r="B36" s="18"/>
      <c r="D36" s="21" t="s">
        <v>180</v>
      </c>
      <c r="E36" s="89"/>
      <c r="F36" s="168">
        <v>0</v>
      </c>
      <c r="G36" s="169">
        <v>0</v>
      </c>
      <c r="H36" s="168">
        <v>0</v>
      </c>
      <c r="I36" s="168"/>
      <c r="J36" s="168">
        <v>0</v>
      </c>
      <c r="K36" s="248">
        <f t="shared" ref="K36:K41" si="16">ROUND(F36*G36,0)</f>
        <v>0</v>
      </c>
      <c r="L36" s="178">
        <f t="shared" si="13"/>
        <v>0</v>
      </c>
      <c r="M36" s="249">
        <f>G36*H36</f>
        <v>0</v>
      </c>
      <c r="N36" s="510"/>
      <c r="O36" s="202">
        <f>ROUND(K36+(K36*(RATES!$H$48)),0)</f>
        <v>0</v>
      </c>
      <c r="P36" s="179">
        <f>ROUND(L36+(L36*(RATES!$H$48)),0)</f>
        <v>0</v>
      </c>
      <c r="Q36" s="203">
        <f>ROUND(M36+(M36*(RATES!$H$48)),0)</f>
        <v>0</v>
      </c>
      <c r="R36" s="475"/>
      <c r="S36" s="291">
        <f>ROUND(O36+(O36*(RATES!$H$48)),0)</f>
        <v>0</v>
      </c>
      <c r="T36" s="180">
        <f>ROUND(P36+(P36*(RATES!$H$48)),0)</f>
        <v>0</v>
      </c>
      <c r="U36" s="292">
        <f>ROUND(Q36+(Q36*(RATES!$H$48)),0)</f>
        <v>0</v>
      </c>
      <c r="V36" s="525"/>
      <c r="W36" s="202">
        <f>ROUND(S36+(S36*(RATES!$H$48)),0)</f>
        <v>0</v>
      </c>
      <c r="X36" s="179">
        <f>ROUND(T36+(T36*(RATES!$H$48)),0)</f>
        <v>0</v>
      </c>
      <c r="Y36" s="203">
        <f>ROUND(U36+(U36*(RATES!$H$48)),0)</f>
        <v>0</v>
      </c>
      <c r="Z36" s="541"/>
      <c r="AA36" s="291"/>
      <c r="AB36" s="180"/>
      <c r="AC36" s="292"/>
      <c r="AD36" s="561"/>
      <c r="AE36" s="185">
        <f t="shared" si="1"/>
        <v>0</v>
      </c>
      <c r="AF36" s="210">
        <f t="shared" si="1"/>
        <v>0</v>
      </c>
      <c r="AG36" s="210">
        <f t="shared" si="1"/>
        <v>0</v>
      </c>
      <c r="AH36" s="179"/>
      <c r="AI36" s="187">
        <f t="shared" si="15"/>
        <v>0</v>
      </c>
    </row>
    <row r="37" spans="1:35" ht="20.25" customHeight="1">
      <c r="A37" s="18"/>
      <c r="B37" s="18"/>
      <c r="D37" s="21" t="s">
        <v>180</v>
      </c>
      <c r="E37" s="89"/>
      <c r="F37" s="168">
        <v>0</v>
      </c>
      <c r="G37" s="169">
        <v>0</v>
      </c>
      <c r="H37" s="168">
        <v>0</v>
      </c>
      <c r="I37" s="168"/>
      <c r="J37" s="168">
        <v>0</v>
      </c>
      <c r="K37" s="248">
        <f t="shared" si="16"/>
        <v>0</v>
      </c>
      <c r="L37" s="178">
        <f t="shared" si="13"/>
        <v>0</v>
      </c>
      <c r="M37" s="249">
        <f t="shared" si="14"/>
        <v>0</v>
      </c>
      <c r="N37" s="510"/>
      <c r="O37" s="202">
        <f>ROUND(K37+(K37*(RATES!$H$48)),0)</f>
        <v>0</v>
      </c>
      <c r="P37" s="179">
        <f>ROUND(L37+(L37*(RATES!$H$48)),0)</f>
        <v>0</v>
      </c>
      <c r="Q37" s="203">
        <f>ROUND(M37+(M37*(RATES!$H$48)),0)</f>
        <v>0</v>
      </c>
      <c r="R37" s="475"/>
      <c r="S37" s="291">
        <f>ROUND(O37+(O37*(RATES!$H$48)),0)</f>
        <v>0</v>
      </c>
      <c r="T37" s="180">
        <f>ROUND(P37+(P37*(RATES!$H$48)),0)</f>
        <v>0</v>
      </c>
      <c r="U37" s="292">
        <f>ROUND(Q37+(Q37*(RATES!$H$48)),0)</f>
        <v>0</v>
      </c>
      <c r="V37" s="525"/>
      <c r="W37" s="202">
        <f>ROUND(S37+(S37*(RATES!$H$48)),0)</f>
        <v>0</v>
      </c>
      <c r="X37" s="179">
        <f>ROUND(T37+(T37*(RATES!$H$48)),0)</f>
        <v>0</v>
      </c>
      <c r="Y37" s="203">
        <f>ROUND(U37+(U37*(RATES!$H$48)),0)</f>
        <v>0</v>
      </c>
      <c r="Z37" s="541"/>
      <c r="AA37" s="291"/>
      <c r="AB37" s="180"/>
      <c r="AC37" s="292"/>
      <c r="AD37" s="561"/>
      <c r="AE37" s="185">
        <f t="shared" si="1"/>
        <v>0</v>
      </c>
      <c r="AF37" s="210">
        <f t="shared" si="1"/>
        <v>0</v>
      </c>
      <c r="AG37" s="210">
        <f t="shared" si="1"/>
        <v>0</v>
      </c>
      <c r="AH37" s="179"/>
      <c r="AI37" s="187">
        <f t="shared" si="15"/>
        <v>0</v>
      </c>
    </row>
    <row r="38" spans="1:35" ht="20.25" customHeight="1">
      <c r="A38" s="18"/>
      <c r="B38" s="18"/>
      <c r="D38" s="21" t="s">
        <v>180</v>
      </c>
      <c r="E38" s="89"/>
      <c r="F38" s="168">
        <v>0</v>
      </c>
      <c r="G38" s="169">
        <v>0</v>
      </c>
      <c r="H38" s="168">
        <v>0</v>
      </c>
      <c r="I38" s="168"/>
      <c r="J38" s="168">
        <v>0</v>
      </c>
      <c r="K38" s="248">
        <f t="shared" si="16"/>
        <v>0</v>
      </c>
      <c r="L38" s="178">
        <f t="shared" si="13"/>
        <v>0</v>
      </c>
      <c r="M38" s="249">
        <f t="shared" si="14"/>
        <v>0</v>
      </c>
      <c r="N38" s="510"/>
      <c r="O38" s="202">
        <f>ROUND(K38+(K38*(RATES!$H$48)),0)</f>
        <v>0</v>
      </c>
      <c r="P38" s="179">
        <f>ROUND(L38+(L38*(RATES!$H$48)),0)</f>
        <v>0</v>
      </c>
      <c r="Q38" s="203">
        <f>ROUND(M38+(M38*(RATES!$H$48)),0)</f>
        <v>0</v>
      </c>
      <c r="R38" s="475"/>
      <c r="S38" s="291">
        <f>ROUND(O38+(O38*(RATES!$H$48)),0)</f>
        <v>0</v>
      </c>
      <c r="T38" s="180">
        <f>ROUND(P38+(P38*(RATES!$H$48)),0)</f>
        <v>0</v>
      </c>
      <c r="U38" s="292">
        <f>ROUND(Q38+(Q38*(RATES!$H$48)),0)</f>
        <v>0</v>
      </c>
      <c r="V38" s="525"/>
      <c r="W38" s="202">
        <f>ROUND(S38+(S38*(RATES!$H$48)),0)</f>
        <v>0</v>
      </c>
      <c r="X38" s="179">
        <f>ROUND(T38+(T38*(RATES!$H$48)),0)</f>
        <v>0</v>
      </c>
      <c r="Y38" s="203">
        <f>ROUND(U38+(U38*(RATES!$H$48)),0)</f>
        <v>0</v>
      </c>
      <c r="Z38" s="541"/>
      <c r="AA38" s="291"/>
      <c r="AB38" s="180"/>
      <c r="AC38" s="292"/>
      <c r="AD38" s="561"/>
      <c r="AE38" s="185">
        <f t="shared" si="1"/>
        <v>0</v>
      </c>
      <c r="AF38" s="210">
        <f t="shared" si="1"/>
        <v>0</v>
      </c>
      <c r="AG38" s="210">
        <f t="shared" si="1"/>
        <v>0</v>
      </c>
      <c r="AH38" s="179"/>
      <c r="AI38" s="187">
        <f t="shared" si="15"/>
        <v>0</v>
      </c>
    </row>
    <row r="39" spans="1:35" ht="20.25" customHeight="1">
      <c r="A39" s="18"/>
      <c r="B39" s="18"/>
      <c r="D39" s="21" t="s">
        <v>180</v>
      </c>
      <c r="E39" s="89"/>
      <c r="F39" s="168">
        <v>0</v>
      </c>
      <c r="G39" s="169">
        <v>0</v>
      </c>
      <c r="H39" s="168">
        <v>0</v>
      </c>
      <c r="I39" s="168"/>
      <c r="J39" s="168">
        <v>0</v>
      </c>
      <c r="K39" s="248">
        <f>ROUND(F39*G39,0)</f>
        <v>0</v>
      </c>
      <c r="L39" s="178">
        <f t="shared" si="13"/>
        <v>0</v>
      </c>
      <c r="M39" s="249">
        <f>G39*H39</f>
        <v>0</v>
      </c>
      <c r="N39" s="510"/>
      <c r="O39" s="202">
        <f>ROUND(K39+(K39*(RATES!$H$48)),0)</f>
        <v>0</v>
      </c>
      <c r="P39" s="179">
        <f>ROUND(L39+(L39*(RATES!$H$48)),0)</f>
        <v>0</v>
      </c>
      <c r="Q39" s="203">
        <f>ROUND(M39+(M39*(RATES!$H$48)),0)</f>
        <v>0</v>
      </c>
      <c r="R39" s="475"/>
      <c r="S39" s="291">
        <f>ROUND(O39+(O39*(RATES!$H$48)),0)</f>
        <v>0</v>
      </c>
      <c r="T39" s="180">
        <f>ROUND(P39+(P39*(RATES!$H$48)),0)</f>
        <v>0</v>
      </c>
      <c r="U39" s="292">
        <f>ROUND(Q39+(Q39*(RATES!$H$48)),0)</f>
        <v>0</v>
      </c>
      <c r="V39" s="525"/>
      <c r="W39" s="202">
        <f>ROUND(S39+(S39*(RATES!$H$48)),0)</f>
        <v>0</v>
      </c>
      <c r="X39" s="179">
        <f>ROUND(T39+(T39*(RATES!$H$48)),0)</f>
        <v>0</v>
      </c>
      <c r="Y39" s="203">
        <f>ROUND(U39+(U39*(RATES!$H$48)),0)</f>
        <v>0</v>
      </c>
      <c r="Z39" s="541"/>
      <c r="AA39" s="291"/>
      <c r="AB39" s="180"/>
      <c r="AC39" s="292"/>
      <c r="AD39" s="561"/>
      <c r="AE39" s="185">
        <f t="shared" si="1"/>
        <v>0</v>
      </c>
      <c r="AF39" s="210">
        <f t="shared" si="1"/>
        <v>0</v>
      </c>
      <c r="AG39" s="210">
        <f t="shared" si="1"/>
        <v>0</v>
      </c>
      <c r="AH39" s="179"/>
      <c r="AI39" s="187">
        <f>SUM(AE39:AG39)</f>
        <v>0</v>
      </c>
    </row>
    <row r="40" spans="1:35" ht="20.25" customHeight="1">
      <c r="A40" s="18"/>
      <c r="B40" s="18"/>
      <c r="D40" s="21" t="s">
        <v>180</v>
      </c>
      <c r="E40" s="89"/>
      <c r="F40" s="168">
        <v>0</v>
      </c>
      <c r="G40" s="169">
        <v>0</v>
      </c>
      <c r="H40" s="168">
        <v>0</v>
      </c>
      <c r="I40" s="168"/>
      <c r="J40" s="168">
        <v>0</v>
      </c>
      <c r="K40" s="248">
        <f>ROUND(F40*G40,0)</f>
        <v>0</v>
      </c>
      <c r="L40" s="178">
        <f t="shared" si="13"/>
        <v>0</v>
      </c>
      <c r="M40" s="249">
        <f>G40*H40</f>
        <v>0</v>
      </c>
      <c r="N40" s="510"/>
      <c r="O40" s="202">
        <f>ROUND(K40+(K40*(RATES!$H$48)),0)</f>
        <v>0</v>
      </c>
      <c r="P40" s="179">
        <f>ROUND(L40+(L40*(RATES!$H$48)),0)</f>
        <v>0</v>
      </c>
      <c r="Q40" s="203">
        <f>ROUND(M40+(M40*(RATES!$H$48)),0)</f>
        <v>0</v>
      </c>
      <c r="R40" s="475"/>
      <c r="S40" s="291">
        <f>ROUND(O40+(O40*(RATES!$H$48)),0)</f>
        <v>0</v>
      </c>
      <c r="T40" s="180">
        <f>ROUND(P40+(P40*(RATES!$H$48)),0)</f>
        <v>0</v>
      </c>
      <c r="U40" s="292">
        <f>ROUND(Q40+(Q40*(RATES!$H$48)),0)</f>
        <v>0</v>
      </c>
      <c r="V40" s="525"/>
      <c r="W40" s="202">
        <f>ROUND(S40+(S40*(RATES!$H$48)),0)</f>
        <v>0</v>
      </c>
      <c r="X40" s="179">
        <f>ROUND(T40+(T40*(RATES!$H$48)),0)</f>
        <v>0</v>
      </c>
      <c r="Y40" s="203">
        <f>ROUND(U40+(U40*(RATES!$H$48)),0)</f>
        <v>0</v>
      </c>
      <c r="Z40" s="541"/>
      <c r="AA40" s="291"/>
      <c r="AB40" s="180"/>
      <c r="AC40" s="292"/>
      <c r="AD40" s="561"/>
      <c r="AE40" s="185">
        <f t="shared" si="1"/>
        <v>0</v>
      </c>
      <c r="AF40" s="210">
        <f t="shared" si="1"/>
        <v>0</v>
      </c>
      <c r="AG40" s="210">
        <f t="shared" si="1"/>
        <v>0</v>
      </c>
      <c r="AH40" s="179"/>
      <c r="AI40" s="187">
        <f>SUM(AE40:AG40)</f>
        <v>0</v>
      </c>
    </row>
    <row r="41" spans="1:35" ht="20.25" customHeight="1">
      <c r="A41" s="18"/>
      <c r="B41" s="18"/>
      <c r="D41" s="21" t="s">
        <v>180</v>
      </c>
      <c r="E41" s="89"/>
      <c r="F41" s="168">
        <v>0</v>
      </c>
      <c r="G41" s="169">
        <v>0</v>
      </c>
      <c r="H41" s="168">
        <v>0</v>
      </c>
      <c r="I41" s="168"/>
      <c r="J41" s="168">
        <v>0</v>
      </c>
      <c r="K41" s="248">
        <f t="shared" si="16"/>
        <v>0</v>
      </c>
      <c r="L41" s="178">
        <f t="shared" si="13"/>
        <v>0</v>
      </c>
      <c r="M41" s="249">
        <f t="shared" si="14"/>
        <v>0</v>
      </c>
      <c r="N41" s="510"/>
      <c r="O41" s="202">
        <f>ROUND(K41+(K41*(RATES!$H$48)),0)</f>
        <v>0</v>
      </c>
      <c r="P41" s="179">
        <f>ROUND(L41+(L41*(RATES!$H$48)),0)</f>
        <v>0</v>
      </c>
      <c r="Q41" s="203">
        <f>ROUND(M41+(M41*(RATES!$H$48)),0)</f>
        <v>0</v>
      </c>
      <c r="R41" s="475"/>
      <c r="S41" s="291">
        <f>ROUND(O41+(O41*(RATES!$H$48)),0)</f>
        <v>0</v>
      </c>
      <c r="T41" s="180">
        <f>ROUND(P41+(P41*(RATES!$H$48)),0)</f>
        <v>0</v>
      </c>
      <c r="U41" s="292">
        <f>ROUND(Q41+(Q41*(RATES!$H$48)),0)</f>
        <v>0</v>
      </c>
      <c r="V41" s="525"/>
      <c r="W41" s="202">
        <f>ROUND(S41+(S41*(RATES!$H$48)),0)</f>
        <v>0</v>
      </c>
      <c r="X41" s="179">
        <f>ROUND(T41+(T41*(RATES!$H$48)),0)</f>
        <v>0</v>
      </c>
      <c r="Y41" s="203">
        <f>ROUND(U41+(U41*(RATES!$H$48)),0)</f>
        <v>0</v>
      </c>
      <c r="Z41" s="541"/>
      <c r="AA41" s="291"/>
      <c r="AB41" s="180"/>
      <c r="AC41" s="292"/>
      <c r="AD41" s="561"/>
      <c r="AE41" s="185">
        <f t="shared" si="1"/>
        <v>0</v>
      </c>
      <c r="AF41" s="210">
        <f t="shared" si="1"/>
        <v>0</v>
      </c>
      <c r="AG41" s="210">
        <f t="shared" si="1"/>
        <v>0</v>
      </c>
      <c r="AH41" s="179"/>
      <c r="AI41" s="187">
        <f t="shared" si="15"/>
        <v>0</v>
      </c>
    </row>
    <row r="42" spans="1:35" ht="20.25" customHeight="1">
      <c r="A42" s="418"/>
      <c r="B42" s="418"/>
      <c r="C42" s="421"/>
      <c r="D42" s="432" t="s">
        <v>180</v>
      </c>
      <c r="E42" s="433"/>
      <c r="F42" s="434">
        <v>0</v>
      </c>
      <c r="G42" s="435">
        <v>0</v>
      </c>
      <c r="H42" s="434">
        <v>0</v>
      </c>
      <c r="I42" s="168"/>
      <c r="J42" s="168">
        <v>0</v>
      </c>
      <c r="K42" s="295">
        <f>ROUND(F42*G42,0)</f>
        <v>0</v>
      </c>
      <c r="L42" s="406">
        <f t="shared" si="13"/>
        <v>0</v>
      </c>
      <c r="M42" s="263">
        <f t="shared" si="14"/>
        <v>0</v>
      </c>
      <c r="N42" s="510"/>
      <c r="O42" s="424">
        <f>ROUND(K42+(K42*(RATES!$H$48)),0)</f>
        <v>0</v>
      </c>
      <c r="P42" s="345">
        <f>ROUND(L42+(L42*(RATES!$H$48)),0)</f>
        <v>0</v>
      </c>
      <c r="Q42" s="425">
        <f>ROUND(M42+(M42*(RATES!$H$48)),0)</f>
        <v>0</v>
      </c>
      <c r="R42" s="475"/>
      <c r="S42" s="426">
        <f>ROUND(O42+(O42*(RATES!$H$48)),0)</f>
        <v>0</v>
      </c>
      <c r="T42" s="428">
        <f>ROUND(P42+(P42*(RATES!$H$48)),0)</f>
        <v>0</v>
      </c>
      <c r="U42" s="427">
        <f>ROUND(Q42+(Q42*(RATES!$H$48)),0)</f>
        <v>0</v>
      </c>
      <c r="V42" s="525"/>
      <c r="W42" s="424">
        <f>ROUND(S42+(S42*(RATES!$H$48)),0)</f>
        <v>0</v>
      </c>
      <c r="X42" s="345">
        <f>ROUND(T42+(T42*(RATES!$H$48)),0)</f>
        <v>0</v>
      </c>
      <c r="Y42" s="425">
        <f>ROUND(U42+(U42*(RATES!$H$48)),0)</f>
        <v>0</v>
      </c>
      <c r="Z42" s="541"/>
      <c r="AA42" s="426"/>
      <c r="AB42" s="428"/>
      <c r="AC42" s="427"/>
      <c r="AD42" s="561"/>
      <c r="AE42" s="343">
        <f t="shared" si="1"/>
        <v>0</v>
      </c>
      <c r="AF42" s="344">
        <f t="shared" si="1"/>
        <v>0</v>
      </c>
      <c r="AG42" s="344">
        <f t="shared" si="1"/>
        <v>0</v>
      </c>
      <c r="AH42" s="345"/>
      <c r="AI42" s="329">
        <f t="shared" si="15"/>
        <v>0</v>
      </c>
    </row>
    <row r="43" spans="1:35" ht="20.25" customHeight="1">
      <c r="A43" s="18"/>
      <c r="B43" s="18"/>
      <c r="D43" s="125" t="s">
        <v>227</v>
      </c>
      <c r="E43" s="89"/>
      <c r="F43" s="18" t="s">
        <v>7</v>
      </c>
      <c r="G43" s="455" t="s">
        <v>181</v>
      </c>
      <c r="H43" s="82"/>
      <c r="I43" s="380"/>
      <c r="J43" s="380" t="s">
        <v>250</v>
      </c>
      <c r="K43" s="248"/>
      <c r="L43" s="178"/>
      <c r="M43" s="249"/>
      <c r="N43" s="510"/>
      <c r="O43" s="202"/>
      <c r="P43" s="179"/>
      <c r="Q43" s="203"/>
      <c r="R43" s="475"/>
      <c r="S43" s="291"/>
      <c r="T43" s="180"/>
      <c r="U43" s="292"/>
      <c r="V43" s="525"/>
      <c r="W43" s="202"/>
      <c r="X43" s="179"/>
      <c r="Y43" s="203"/>
      <c r="Z43" s="541"/>
      <c r="AA43" s="291"/>
      <c r="AB43" s="180"/>
      <c r="AC43" s="292"/>
      <c r="AD43" s="561"/>
      <c r="AE43" s="185"/>
      <c r="AF43" s="210"/>
      <c r="AG43" s="210"/>
      <c r="AH43" s="179"/>
      <c r="AI43" s="187"/>
    </row>
    <row r="44" spans="1:35" ht="20.25" customHeight="1">
      <c r="A44" s="18"/>
      <c r="B44" s="18"/>
      <c r="D44" s="123" t="s">
        <v>257</v>
      </c>
      <c r="E44" s="89"/>
      <c r="F44" s="434">
        <v>0</v>
      </c>
      <c r="G44" s="435">
        <v>0</v>
      </c>
      <c r="H44" s="434">
        <v>0</v>
      </c>
      <c r="I44" s="168"/>
      <c r="J44" s="168">
        <v>0</v>
      </c>
      <c r="K44" s="248">
        <f>F44*G44</f>
        <v>0</v>
      </c>
      <c r="L44" s="178">
        <f>G44*I44</f>
        <v>0</v>
      </c>
      <c r="M44" s="249">
        <f>G44*H44</f>
        <v>0</v>
      </c>
      <c r="N44" s="510"/>
      <c r="O44" s="202">
        <f>K44+(K44*(RATES!$H$48))</f>
        <v>0</v>
      </c>
      <c r="P44" s="179">
        <f>L44+(L44*(RATES!$H$48))</f>
        <v>0</v>
      </c>
      <c r="Q44" s="203">
        <f>M44+(M44*(RATES!$H$48))</f>
        <v>0</v>
      </c>
      <c r="R44" s="475"/>
      <c r="S44" s="291">
        <f>O44+(O44*(RATES!$H$48))</f>
        <v>0</v>
      </c>
      <c r="T44" s="180">
        <f>P44+(P44*(RATES!$H$48))</f>
        <v>0</v>
      </c>
      <c r="U44" s="292">
        <f>Q44+(Q44*(RATES!$H$48))</f>
        <v>0</v>
      </c>
      <c r="V44" s="525"/>
      <c r="W44" s="202">
        <f>S44+(S44*(RATES!$H$48))</f>
        <v>0</v>
      </c>
      <c r="X44" s="179">
        <f>T44+(T44*(RATES!$H$48))</f>
        <v>0</v>
      </c>
      <c r="Y44" s="203">
        <f>U44+(U44*(RATES!$H$48))</f>
        <v>0</v>
      </c>
      <c r="Z44" s="541"/>
      <c r="AA44" s="291"/>
      <c r="AB44" s="180"/>
      <c r="AC44" s="292"/>
      <c r="AD44" s="561"/>
      <c r="AE44" s="185">
        <f t="shared" ref="AE44:AG46" si="17">SUM(K44 + O44+S44+ W44+AA44)</f>
        <v>0</v>
      </c>
      <c r="AF44" s="210">
        <f t="shared" si="17"/>
        <v>0</v>
      </c>
      <c r="AG44" s="210">
        <f t="shared" si="17"/>
        <v>0</v>
      </c>
      <c r="AH44" s="179"/>
      <c r="AI44" s="187">
        <f>SUM(AE44:AG44)</f>
        <v>0</v>
      </c>
    </row>
    <row r="45" spans="1:35" ht="20.25" customHeight="1">
      <c r="A45" s="18"/>
      <c r="B45" s="18"/>
      <c r="D45" s="123" t="s">
        <v>257</v>
      </c>
      <c r="E45" s="89"/>
      <c r="F45" s="434">
        <v>0</v>
      </c>
      <c r="G45" s="435">
        <v>0</v>
      </c>
      <c r="H45" s="434">
        <v>0</v>
      </c>
      <c r="I45" s="168"/>
      <c r="J45" s="168">
        <v>0</v>
      </c>
      <c r="K45" s="248">
        <f t="shared" ref="K45:K46" si="18">F45*G45</f>
        <v>0</v>
      </c>
      <c r="L45" s="178">
        <f>G45*I45</f>
        <v>0</v>
      </c>
      <c r="M45" s="249">
        <f>G45*H45</f>
        <v>0</v>
      </c>
      <c r="N45" s="510"/>
      <c r="O45" s="202">
        <f>K45+(K45*(RATES!$H$48))</f>
        <v>0</v>
      </c>
      <c r="P45" s="179">
        <f>L45+(L45*(RATES!$H$48))</f>
        <v>0</v>
      </c>
      <c r="Q45" s="203">
        <f>M45+(M45*(RATES!$H$48))</f>
        <v>0</v>
      </c>
      <c r="R45" s="475"/>
      <c r="S45" s="291">
        <f>O45+(O45*(RATES!$H$48))</f>
        <v>0</v>
      </c>
      <c r="T45" s="180">
        <f>P45+(P45*(RATES!$H$48))</f>
        <v>0</v>
      </c>
      <c r="U45" s="292">
        <f>Q45+(Q45*(RATES!$H$48))</f>
        <v>0</v>
      </c>
      <c r="V45" s="525"/>
      <c r="W45" s="202">
        <f>S45+(S45*(RATES!$H$48))</f>
        <v>0</v>
      </c>
      <c r="X45" s="179">
        <f>T45+(T45*(RATES!$H$48))</f>
        <v>0</v>
      </c>
      <c r="Y45" s="203">
        <f>U45+(U45*(RATES!$H$48))</f>
        <v>0</v>
      </c>
      <c r="Z45" s="541"/>
      <c r="AA45" s="291"/>
      <c r="AB45" s="180"/>
      <c r="AC45" s="292"/>
      <c r="AD45" s="561"/>
      <c r="AE45" s="185">
        <f t="shared" si="17"/>
        <v>0</v>
      </c>
      <c r="AF45" s="210">
        <f t="shared" si="17"/>
        <v>0</v>
      </c>
      <c r="AG45" s="210">
        <f t="shared" si="17"/>
        <v>0</v>
      </c>
      <c r="AH45" s="179"/>
      <c r="AI45" s="187">
        <f>SUM(AE45:AG45)</f>
        <v>0</v>
      </c>
    </row>
    <row r="46" spans="1:35" ht="20.25" customHeight="1">
      <c r="A46" s="18"/>
      <c r="B46" s="18"/>
      <c r="D46" s="123" t="s">
        <v>257</v>
      </c>
      <c r="E46" s="89"/>
      <c r="F46" s="434">
        <v>0</v>
      </c>
      <c r="G46" s="435">
        <v>0</v>
      </c>
      <c r="H46" s="434">
        <v>0</v>
      </c>
      <c r="I46" s="168"/>
      <c r="J46" s="168">
        <v>0</v>
      </c>
      <c r="K46" s="248">
        <f t="shared" si="18"/>
        <v>0</v>
      </c>
      <c r="L46" s="178">
        <f>G46*I46</f>
        <v>0</v>
      </c>
      <c r="M46" s="249">
        <f>G46*H46</f>
        <v>0</v>
      </c>
      <c r="N46" s="510"/>
      <c r="O46" s="202">
        <f>K46+(K46*(RATES!$H$48))</f>
        <v>0</v>
      </c>
      <c r="P46" s="179">
        <f>L46+(L46*(RATES!$H$48))</f>
        <v>0</v>
      </c>
      <c r="Q46" s="203">
        <f>M46+(M46*(RATES!$H$48))</f>
        <v>0</v>
      </c>
      <c r="R46" s="475"/>
      <c r="S46" s="291">
        <f>O46+(O46*(RATES!$H$48))</f>
        <v>0</v>
      </c>
      <c r="T46" s="180">
        <f>P46+(P46*(RATES!$H$48))</f>
        <v>0</v>
      </c>
      <c r="U46" s="292">
        <f>Q46+(Q46*(RATES!$H$48))</f>
        <v>0</v>
      </c>
      <c r="V46" s="525"/>
      <c r="W46" s="202">
        <f>S46+(S46*(RATES!$H$48))</f>
        <v>0</v>
      </c>
      <c r="X46" s="179">
        <f>T46+(T46*(RATES!$H$48))</f>
        <v>0</v>
      </c>
      <c r="Y46" s="203">
        <f>U46+(U46*(RATES!$H$48))</f>
        <v>0</v>
      </c>
      <c r="Z46" s="541"/>
      <c r="AA46" s="291"/>
      <c r="AB46" s="180"/>
      <c r="AC46" s="292"/>
      <c r="AD46" s="561"/>
      <c r="AE46" s="185">
        <f t="shared" si="17"/>
        <v>0</v>
      </c>
      <c r="AF46" s="210">
        <f t="shared" si="17"/>
        <v>0</v>
      </c>
      <c r="AG46" s="210">
        <f t="shared" si="17"/>
        <v>0</v>
      </c>
      <c r="AH46" s="179"/>
      <c r="AI46" s="187">
        <f>SUM(AE46:AG46)</f>
        <v>0</v>
      </c>
    </row>
    <row r="47" spans="1:35" ht="20.25" customHeight="1">
      <c r="A47" s="18"/>
      <c r="B47" s="18"/>
      <c r="D47" s="123"/>
      <c r="E47" s="89"/>
      <c r="F47" s="101" t="s">
        <v>328</v>
      </c>
      <c r="G47" s="124" t="s">
        <v>228</v>
      </c>
      <c r="H47" s="82"/>
      <c r="I47" s="380"/>
      <c r="J47" s="380" t="s">
        <v>250</v>
      </c>
      <c r="K47" s="248"/>
      <c r="L47" s="178"/>
      <c r="M47" s="249"/>
      <c r="N47" s="510"/>
      <c r="O47" s="202"/>
      <c r="P47" s="179"/>
      <c r="Q47" s="203"/>
      <c r="R47" s="475"/>
      <c r="S47" s="291"/>
      <c r="T47" s="180"/>
      <c r="U47" s="292"/>
      <c r="V47" s="525"/>
      <c r="W47" s="202"/>
      <c r="X47" s="179"/>
      <c r="Y47" s="203"/>
      <c r="Z47" s="541"/>
      <c r="AA47" s="291"/>
      <c r="AB47" s="180"/>
      <c r="AC47" s="292"/>
      <c r="AD47" s="561"/>
      <c r="AE47" s="185"/>
      <c r="AF47" s="210"/>
      <c r="AG47" s="210"/>
      <c r="AH47" s="179"/>
      <c r="AI47" s="187"/>
    </row>
    <row r="48" spans="1:35" ht="20.25" customHeight="1">
      <c r="A48" s="18"/>
      <c r="B48" s="18"/>
      <c r="D48" s="123" t="s">
        <v>224</v>
      </c>
      <c r="E48" s="89"/>
      <c r="F48" s="170">
        <v>0</v>
      </c>
      <c r="G48" s="169">
        <v>0</v>
      </c>
      <c r="H48" s="82"/>
      <c r="I48" s="82"/>
      <c r="J48" s="82"/>
      <c r="K48" s="248">
        <f t="shared" ref="K48:K56" si="19">F48*G48</f>
        <v>0</v>
      </c>
      <c r="L48" s="178">
        <f t="shared" ref="L48:L56" si="20">G48*I48</f>
        <v>0</v>
      </c>
      <c r="M48" s="249">
        <f t="shared" ref="M48:M56" si="21">G48*H48</f>
        <v>0</v>
      </c>
      <c r="N48" s="510"/>
      <c r="O48" s="202">
        <f>K48+(K48*(RATES!$H$48))</f>
        <v>0</v>
      </c>
      <c r="P48" s="179">
        <f>L48+(L48*(RATES!$H$48))</f>
        <v>0</v>
      </c>
      <c r="Q48" s="203">
        <f>M48+(M48*(RATES!$H$48))</f>
        <v>0</v>
      </c>
      <c r="R48" s="475"/>
      <c r="S48" s="291">
        <f>O48+(O48*(RATES!$H$48))</f>
        <v>0</v>
      </c>
      <c r="T48" s="180">
        <f>P48+(P48*(RATES!$H$48))</f>
        <v>0</v>
      </c>
      <c r="U48" s="292">
        <f>Q48+(Q48*(RATES!$H$48))</f>
        <v>0</v>
      </c>
      <c r="V48" s="525"/>
      <c r="W48" s="202">
        <f>S48+(S48*(RATES!$H$48))</f>
        <v>0</v>
      </c>
      <c r="X48" s="179">
        <f>T48+(T48*(RATES!$H$48))</f>
        <v>0</v>
      </c>
      <c r="Y48" s="203">
        <f>U48+(U48*(RATES!$H$48))</f>
        <v>0</v>
      </c>
      <c r="Z48" s="541"/>
      <c r="AA48" s="291"/>
      <c r="AB48" s="180"/>
      <c r="AC48" s="292"/>
      <c r="AD48" s="561"/>
      <c r="AE48" s="185">
        <f t="shared" si="1"/>
        <v>0</v>
      </c>
      <c r="AF48" s="210">
        <f t="shared" si="1"/>
        <v>0</v>
      </c>
      <c r="AG48" s="210">
        <f>SUM(M48 + Q48+U48+ Y48+AC48)</f>
        <v>0</v>
      </c>
      <c r="AH48" s="179"/>
      <c r="AI48" s="187">
        <f t="shared" ref="AI48:AI57" si="22">SUM(AE48:AG48)</f>
        <v>0</v>
      </c>
    </row>
    <row r="49" spans="1:35" ht="20.25" customHeight="1">
      <c r="A49" s="18"/>
      <c r="B49" s="18"/>
      <c r="D49" s="123" t="s">
        <v>225</v>
      </c>
      <c r="E49" s="89"/>
      <c r="F49" s="170">
        <v>0</v>
      </c>
      <c r="G49" s="169">
        <v>0</v>
      </c>
      <c r="H49" s="82"/>
      <c r="I49" s="82"/>
      <c r="J49" s="82"/>
      <c r="K49" s="248">
        <f t="shared" si="19"/>
        <v>0</v>
      </c>
      <c r="L49" s="178">
        <f t="shared" si="20"/>
        <v>0</v>
      </c>
      <c r="M49" s="249">
        <f t="shared" si="21"/>
        <v>0</v>
      </c>
      <c r="N49" s="510"/>
      <c r="O49" s="202">
        <f>K49+(K49*(RATES!$H$48))</f>
        <v>0</v>
      </c>
      <c r="P49" s="179">
        <f>L49+(L49*(RATES!$H$48))</f>
        <v>0</v>
      </c>
      <c r="Q49" s="203">
        <f>M49+(M49*(RATES!$H$48))</f>
        <v>0</v>
      </c>
      <c r="R49" s="475"/>
      <c r="S49" s="291">
        <f>O49+(O49*(RATES!$H$48))</f>
        <v>0</v>
      </c>
      <c r="T49" s="180">
        <f>P49+(P49*(RATES!$H$48))</f>
        <v>0</v>
      </c>
      <c r="U49" s="292">
        <f>Q49+(Q49*(RATES!$H$48))</f>
        <v>0</v>
      </c>
      <c r="V49" s="525"/>
      <c r="W49" s="202">
        <f>S49+(S49*(RATES!$H$48))</f>
        <v>0</v>
      </c>
      <c r="X49" s="179">
        <f>T49+(T49*(RATES!$H$48))</f>
        <v>0</v>
      </c>
      <c r="Y49" s="203">
        <f>U49+(U49*(RATES!$H$48))</f>
        <v>0</v>
      </c>
      <c r="Z49" s="541"/>
      <c r="AA49" s="291"/>
      <c r="AB49" s="180"/>
      <c r="AC49" s="292"/>
      <c r="AD49" s="561"/>
      <c r="AE49" s="185">
        <f t="shared" si="1"/>
        <v>0</v>
      </c>
      <c r="AF49" s="210">
        <f t="shared" si="1"/>
        <v>0</v>
      </c>
      <c r="AG49" s="210">
        <f>SUM(M49 + Q49+U49+ Y49+AC49)</f>
        <v>0</v>
      </c>
      <c r="AH49" s="179"/>
      <c r="AI49" s="187">
        <f t="shared" si="22"/>
        <v>0</v>
      </c>
    </row>
    <row r="50" spans="1:35" ht="20.25" customHeight="1">
      <c r="A50" s="18"/>
      <c r="B50" s="18"/>
      <c r="D50" s="123" t="s">
        <v>226</v>
      </c>
      <c r="E50" s="89"/>
      <c r="F50" s="170">
        <v>0</v>
      </c>
      <c r="G50" s="169">
        <v>0</v>
      </c>
      <c r="H50" s="82"/>
      <c r="I50" s="82"/>
      <c r="J50" s="82"/>
      <c r="K50" s="248">
        <f t="shared" si="19"/>
        <v>0</v>
      </c>
      <c r="L50" s="178">
        <f t="shared" si="20"/>
        <v>0</v>
      </c>
      <c r="M50" s="249">
        <f t="shared" si="21"/>
        <v>0</v>
      </c>
      <c r="N50" s="510"/>
      <c r="O50" s="202">
        <f>K50+(K50*(RATES!$H$48))</f>
        <v>0</v>
      </c>
      <c r="P50" s="179">
        <f>L50+(L50*(RATES!$H$48))</f>
        <v>0</v>
      </c>
      <c r="Q50" s="203">
        <f>M50+(M50*(RATES!$H$48))</f>
        <v>0</v>
      </c>
      <c r="R50" s="475"/>
      <c r="S50" s="291">
        <f>O50+(O50*(RATES!$H$48))</f>
        <v>0</v>
      </c>
      <c r="T50" s="180">
        <f>P50+(P50*(RATES!$H$48))</f>
        <v>0</v>
      </c>
      <c r="U50" s="292">
        <f>Q50+(Q50*(RATES!$H$48))</f>
        <v>0</v>
      </c>
      <c r="V50" s="525"/>
      <c r="W50" s="202">
        <f>S50+(S50*(RATES!$H$48))</f>
        <v>0</v>
      </c>
      <c r="X50" s="179">
        <f>T50+(T50*(RATES!$H$48))</f>
        <v>0</v>
      </c>
      <c r="Y50" s="203">
        <f>U50+(U50*(RATES!$H$48))</f>
        <v>0</v>
      </c>
      <c r="Z50" s="541"/>
      <c r="AA50" s="291"/>
      <c r="AB50" s="180"/>
      <c r="AC50" s="292"/>
      <c r="AD50" s="561"/>
      <c r="AE50" s="185">
        <f t="shared" si="1"/>
        <v>0</v>
      </c>
      <c r="AF50" s="210">
        <f t="shared" si="1"/>
        <v>0</v>
      </c>
      <c r="AG50" s="210">
        <f>SUM(M50 + Q50+U50+ Y50+AC50)</f>
        <v>0</v>
      </c>
      <c r="AH50" s="179"/>
      <c r="AI50" s="187">
        <f t="shared" si="22"/>
        <v>0</v>
      </c>
    </row>
    <row r="51" spans="1:35" ht="20.25" customHeight="1">
      <c r="A51" s="18"/>
      <c r="B51" s="18"/>
      <c r="D51" s="123" t="s">
        <v>224</v>
      </c>
      <c r="E51" s="89"/>
      <c r="F51" s="170">
        <v>0</v>
      </c>
      <c r="G51" s="169">
        <v>0</v>
      </c>
      <c r="H51" s="82"/>
      <c r="I51" s="82"/>
      <c r="J51" s="82"/>
      <c r="K51" s="248">
        <f t="shared" si="19"/>
        <v>0</v>
      </c>
      <c r="L51" s="178">
        <f t="shared" si="20"/>
        <v>0</v>
      </c>
      <c r="M51" s="249">
        <f t="shared" si="21"/>
        <v>0</v>
      </c>
      <c r="N51" s="510"/>
      <c r="O51" s="202">
        <f>K51+(K51*(RATES!$H$48))</f>
        <v>0</v>
      </c>
      <c r="P51" s="179">
        <f>L51+(L51*(RATES!$H$48))</f>
        <v>0</v>
      </c>
      <c r="Q51" s="203">
        <f>M51+(M51*(RATES!$H$48))</f>
        <v>0</v>
      </c>
      <c r="R51" s="475"/>
      <c r="S51" s="291">
        <f>O51+(O51*(RATES!$H$48))</f>
        <v>0</v>
      </c>
      <c r="T51" s="180">
        <f>P51+(P51*(RATES!$H$48))</f>
        <v>0</v>
      </c>
      <c r="U51" s="292">
        <f>Q51+(Q51*(RATES!$H$48))</f>
        <v>0</v>
      </c>
      <c r="V51" s="525"/>
      <c r="W51" s="202">
        <f>S51+(S51*(RATES!$H$48))</f>
        <v>0</v>
      </c>
      <c r="X51" s="179">
        <f>T51+(T51*(RATES!$H$48))</f>
        <v>0</v>
      </c>
      <c r="Y51" s="203">
        <f>U51+(U51*(RATES!$H$48))</f>
        <v>0</v>
      </c>
      <c r="Z51" s="541"/>
      <c r="AA51" s="291"/>
      <c r="AB51" s="180"/>
      <c r="AC51" s="292"/>
      <c r="AD51" s="561"/>
      <c r="AE51" s="185">
        <f t="shared" si="1"/>
        <v>0</v>
      </c>
      <c r="AF51" s="210">
        <f t="shared" si="1"/>
        <v>0</v>
      </c>
      <c r="AG51" s="210">
        <f t="shared" si="1"/>
        <v>0</v>
      </c>
      <c r="AH51" s="179"/>
      <c r="AI51" s="187">
        <f t="shared" si="22"/>
        <v>0</v>
      </c>
    </row>
    <row r="52" spans="1:35" ht="20.25" customHeight="1">
      <c r="A52" s="18"/>
      <c r="B52" s="18"/>
      <c r="D52" s="123" t="s">
        <v>225</v>
      </c>
      <c r="E52" s="89"/>
      <c r="F52" s="170">
        <v>0</v>
      </c>
      <c r="G52" s="169">
        <v>0</v>
      </c>
      <c r="H52" s="82"/>
      <c r="I52" s="82"/>
      <c r="J52" s="82"/>
      <c r="K52" s="248">
        <f t="shared" si="19"/>
        <v>0</v>
      </c>
      <c r="L52" s="178">
        <f t="shared" si="20"/>
        <v>0</v>
      </c>
      <c r="M52" s="249">
        <f t="shared" si="21"/>
        <v>0</v>
      </c>
      <c r="N52" s="510"/>
      <c r="O52" s="202">
        <f>K52+(K52*(RATES!$H$48))</f>
        <v>0</v>
      </c>
      <c r="P52" s="179">
        <f>L52+(L52*(RATES!$H$48))</f>
        <v>0</v>
      </c>
      <c r="Q52" s="203">
        <f>M52+(M52*(RATES!$H$48))</f>
        <v>0</v>
      </c>
      <c r="R52" s="475"/>
      <c r="S52" s="291">
        <f>O52+(O52*(RATES!$H$48))</f>
        <v>0</v>
      </c>
      <c r="T52" s="180">
        <f>P52+(P52*(RATES!$H$48))</f>
        <v>0</v>
      </c>
      <c r="U52" s="292">
        <f>Q52+(Q52*(RATES!$H$48))</f>
        <v>0</v>
      </c>
      <c r="V52" s="525"/>
      <c r="W52" s="202">
        <f>S52+(S52*(RATES!$H$48))</f>
        <v>0</v>
      </c>
      <c r="X52" s="179">
        <f>T52+(T52*(RATES!$H$48))</f>
        <v>0</v>
      </c>
      <c r="Y52" s="203">
        <f>U52+(U52*(RATES!$H$48))</f>
        <v>0</v>
      </c>
      <c r="Z52" s="541"/>
      <c r="AA52" s="291"/>
      <c r="AB52" s="180"/>
      <c r="AC52" s="292"/>
      <c r="AD52" s="561"/>
      <c r="AE52" s="185">
        <f t="shared" si="1"/>
        <v>0</v>
      </c>
      <c r="AF52" s="210">
        <f t="shared" si="1"/>
        <v>0</v>
      </c>
      <c r="AG52" s="210">
        <f t="shared" si="1"/>
        <v>0</v>
      </c>
      <c r="AH52" s="179"/>
      <c r="AI52" s="187">
        <f t="shared" si="22"/>
        <v>0</v>
      </c>
    </row>
    <row r="53" spans="1:35" ht="20.25" customHeight="1">
      <c r="A53" s="18"/>
      <c r="B53" s="18"/>
      <c r="D53" s="123" t="s">
        <v>226</v>
      </c>
      <c r="E53" s="89"/>
      <c r="F53" s="170">
        <v>0</v>
      </c>
      <c r="G53" s="169">
        <v>0</v>
      </c>
      <c r="H53" s="82"/>
      <c r="I53" s="82"/>
      <c r="J53" s="82"/>
      <c r="K53" s="248">
        <f t="shared" si="19"/>
        <v>0</v>
      </c>
      <c r="L53" s="178">
        <f t="shared" si="20"/>
        <v>0</v>
      </c>
      <c r="M53" s="249">
        <f t="shared" si="21"/>
        <v>0</v>
      </c>
      <c r="N53" s="510"/>
      <c r="O53" s="202">
        <f>K53+(K53*(RATES!$H$48))</f>
        <v>0</v>
      </c>
      <c r="P53" s="179">
        <f>L53+(L53*(RATES!$H$48))</f>
        <v>0</v>
      </c>
      <c r="Q53" s="203">
        <f>M53+(M53*(RATES!$H$48))</f>
        <v>0</v>
      </c>
      <c r="R53" s="475"/>
      <c r="S53" s="291">
        <f>O53+(O53*(RATES!$H$48))</f>
        <v>0</v>
      </c>
      <c r="T53" s="180">
        <f>P53+(P53*(RATES!$H$48))</f>
        <v>0</v>
      </c>
      <c r="U53" s="292">
        <f>Q53+(Q53*(RATES!$H$48))</f>
        <v>0</v>
      </c>
      <c r="V53" s="525"/>
      <c r="W53" s="202">
        <f>S53+(S53*(RATES!$H$48))</f>
        <v>0</v>
      </c>
      <c r="X53" s="179">
        <f>T53+(T53*(RATES!$H$48))</f>
        <v>0</v>
      </c>
      <c r="Y53" s="203">
        <f>U53+(U53*(RATES!$H$48))</f>
        <v>0</v>
      </c>
      <c r="Z53" s="541"/>
      <c r="AA53" s="291"/>
      <c r="AB53" s="180"/>
      <c r="AC53" s="292"/>
      <c r="AD53" s="561"/>
      <c r="AE53" s="185">
        <f t="shared" si="1"/>
        <v>0</v>
      </c>
      <c r="AF53" s="210">
        <f t="shared" si="1"/>
        <v>0</v>
      </c>
      <c r="AG53" s="210">
        <f t="shared" si="1"/>
        <v>0</v>
      </c>
      <c r="AH53" s="179"/>
      <c r="AI53" s="187">
        <f t="shared" si="22"/>
        <v>0</v>
      </c>
    </row>
    <row r="54" spans="1:35" ht="20.25" customHeight="1">
      <c r="A54" s="18"/>
      <c r="B54" s="18"/>
      <c r="D54" s="123" t="s">
        <v>229</v>
      </c>
      <c r="E54" s="89"/>
      <c r="F54" s="170">
        <v>0</v>
      </c>
      <c r="G54" s="169">
        <v>0</v>
      </c>
      <c r="H54" s="3" t="s">
        <v>0</v>
      </c>
      <c r="I54" s="82"/>
      <c r="J54" s="82"/>
      <c r="K54" s="248">
        <f t="shared" si="19"/>
        <v>0</v>
      </c>
      <c r="L54" s="178">
        <f t="shared" si="20"/>
        <v>0</v>
      </c>
      <c r="M54" s="249">
        <f t="shared" si="21"/>
        <v>0</v>
      </c>
      <c r="N54" s="510"/>
      <c r="O54" s="202">
        <f>K54+(K54*(RATES!$H$48))</f>
        <v>0</v>
      </c>
      <c r="P54" s="179">
        <f>L54+(L54*(RATES!$H$48))</f>
        <v>0</v>
      </c>
      <c r="Q54" s="203">
        <f>M54+(M54*(RATES!$H$48))</f>
        <v>0</v>
      </c>
      <c r="R54" s="475"/>
      <c r="S54" s="291">
        <f>O54+(O54*(RATES!$H$48))</f>
        <v>0</v>
      </c>
      <c r="T54" s="180">
        <f>P54+(P54*(RATES!$H$48))</f>
        <v>0</v>
      </c>
      <c r="U54" s="292">
        <f>Q54+(Q54*(RATES!$H$48))</f>
        <v>0</v>
      </c>
      <c r="V54" s="525"/>
      <c r="W54" s="202">
        <f>S54+(S54*(RATES!$H$48))</f>
        <v>0</v>
      </c>
      <c r="X54" s="179">
        <f>T54+(T54*(RATES!$H$48))</f>
        <v>0</v>
      </c>
      <c r="Y54" s="203">
        <f>U54+(U54*(RATES!$H$48))</f>
        <v>0</v>
      </c>
      <c r="Z54" s="541"/>
      <c r="AA54" s="291"/>
      <c r="AB54" s="180"/>
      <c r="AC54" s="292"/>
      <c r="AD54" s="561"/>
      <c r="AE54" s="185">
        <f t="shared" si="1"/>
        <v>0</v>
      </c>
      <c r="AF54" s="210">
        <f t="shared" si="1"/>
        <v>0</v>
      </c>
      <c r="AG54" s="210">
        <f>SUM(M54 + Q54+U54+ Y54+AC54)</f>
        <v>0</v>
      </c>
      <c r="AH54" s="179"/>
      <c r="AI54" s="187">
        <f t="shared" si="22"/>
        <v>0</v>
      </c>
    </row>
    <row r="55" spans="1:35" ht="20.25" customHeight="1">
      <c r="A55" s="18"/>
      <c r="B55" s="18"/>
      <c r="D55" s="123" t="s">
        <v>237</v>
      </c>
      <c r="E55" s="89"/>
      <c r="F55" s="170">
        <v>0</v>
      </c>
      <c r="G55" s="169">
        <v>0</v>
      </c>
      <c r="H55" s="82"/>
      <c r="I55" s="82"/>
      <c r="J55" s="82"/>
      <c r="K55" s="248">
        <f t="shared" si="19"/>
        <v>0</v>
      </c>
      <c r="L55" s="178">
        <f t="shared" si="20"/>
        <v>0</v>
      </c>
      <c r="M55" s="249">
        <f t="shared" si="21"/>
        <v>0</v>
      </c>
      <c r="N55" s="510"/>
      <c r="O55" s="202">
        <f>K55+(K55*(RATES!$H$48))</f>
        <v>0</v>
      </c>
      <c r="P55" s="179">
        <f>L55+(L55*(RATES!$H$48))</f>
        <v>0</v>
      </c>
      <c r="Q55" s="203">
        <f>M55+(M55*(RATES!$H$48))</f>
        <v>0</v>
      </c>
      <c r="R55" s="475"/>
      <c r="S55" s="291">
        <f>O55+(O55*(RATES!$H$48))</f>
        <v>0</v>
      </c>
      <c r="T55" s="180">
        <f>P55+(P55*(RATES!$H$48))</f>
        <v>0</v>
      </c>
      <c r="U55" s="292">
        <f>Q55+(Q55*(RATES!$H$48))</f>
        <v>0</v>
      </c>
      <c r="V55" s="525"/>
      <c r="W55" s="202">
        <f>S55+(S55*(RATES!$H$48))</f>
        <v>0</v>
      </c>
      <c r="X55" s="179">
        <f>T55+(T55*(RATES!$H$48))</f>
        <v>0</v>
      </c>
      <c r="Y55" s="203">
        <f>U55+(U55*(RATES!$H$48))</f>
        <v>0</v>
      </c>
      <c r="Z55" s="541"/>
      <c r="AA55" s="291"/>
      <c r="AB55" s="180"/>
      <c r="AC55" s="292"/>
      <c r="AD55" s="561"/>
      <c r="AE55" s="185">
        <f t="shared" si="1"/>
        <v>0</v>
      </c>
      <c r="AF55" s="210">
        <f t="shared" si="1"/>
        <v>0</v>
      </c>
      <c r="AG55" s="210">
        <f>SUM(M55 + Q55+U55+ Y55+AC55)</f>
        <v>0</v>
      </c>
      <c r="AH55" s="179"/>
      <c r="AI55" s="187">
        <f t="shared" si="22"/>
        <v>0</v>
      </c>
    </row>
    <row r="56" spans="1:35" ht="20.25" customHeight="1">
      <c r="A56" s="418"/>
      <c r="B56" s="418"/>
      <c r="C56" s="421"/>
      <c r="D56" s="432" t="s">
        <v>182</v>
      </c>
      <c r="E56" s="433"/>
      <c r="F56" s="170">
        <v>0</v>
      </c>
      <c r="G56" s="169">
        <v>0</v>
      </c>
      <c r="H56" s="436"/>
      <c r="I56" s="82"/>
      <c r="J56" s="82"/>
      <c r="K56" s="295">
        <f t="shared" si="19"/>
        <v>0</v>
      </c>
      <c r="L56" s="406">
        <f t="shared" si="20"/>
        <v>0</v>
      </c>
      <c r="M56" s="263">
        <f t="shared" si="21"/>
        <v>0</v>
      </c>
      <c r="N56" s="510"/>
      <c r="O56" s="424">
        <f>K56+(K56*(RATES!$H$48))</f>
        <v>0</v>
      </c>
      <c r="P56" s="345">
        <f>L56+(L56*(RATES!$H$48))</f>
        <v>0</v>
      </c>
      <c r="Q56" s="425">
        <f>M56+(M56*(RATES!$H$48))</f>
        <v>0</v>
      </c>
      <c r="R56" s="475"/>
      <c r="S56" s="426">
        <f>O56+(O56*(RATES!$H$48))</f>
        <v>0</v>
      </c>
      <c r="T56" s="428">
        <f>P56+(P56*(RATES!$H$48))</f>
        <v>0</v>
      </c>
      <c r="U56" s="427">
        <f>Q56+(Q56*(RATES!$H$48))</f>
        <v>0</v>
      </c>
      <c r="V56" s="525"/>
      <c r="W56" s="424">
        <f>S56+(S56*(RATES!$H$48))</f>
        <v>0</v>
      </c>
      <c r="X56" s="345">
        <f>T56+(T56*(RATES!$H$48))</f>
        <v>0</v>
      </c>
      <c r="Y56" s="425">
        <f>U56+(U56*(RATES!$H$48))</f>
        <v>0</v>
      </c>
      <c r="Z56" s="541"/>
      <c r="AA56" s="426"/>
      <c r="AB56" s="428"/>
      <c r="AC56" s="427"/>
      <c r="AD56" s="561"/>
      <c r="AE56" s="343">
        <f t="shared" si="1"/>
        <v>0</v>
      </c>
      <c r="AF56" s="344">
        <f t="shared" si="1"/>
        <v>0</v>
      </c>
      <c r="AG56" s="344">
        <f>SUM(M56 + Q56+U56+ Y56+AC56)</f>
        <v>0</v>
      </c>
      <c r="AH56" s="345"/>
      <c r="AI56" s="329">
        <f t="shared" si="22"/>
        <v>0</v>
      </c>
    </row>
    <row r="57" spans="1:35" s="31" customFormat="1" ht="20.25" customHeight="1">
      <c r="A57" s="29"/>
      <c r="B57" s="29"/>
      <c r="C57" s="29"/>
      <c r="D57" s="154"/>
      <c r="E57" s="371" t="s">
        <v>45</v>
      </c>
      <c r="F57" s="29"/>
      <c r="G57" s="29"/>
      <c r="H57" s="29"/>
      <c r="I57" s="29"/>
      <c r="J57" s="29"/>
      <c r="K57" s="256">
        <f>SUM(K33:K56)</f>
        <v>0</v>
      </c>
      <c r="L57" s="257">
        <f>SUM(L33:L56)</f>
        <v>0</v>
      </c>
      <c r="M57" s="258">
        <f>SUM(M33:M56)</f>
        <v>0</v>
      </c>
      <c r="N57" s="509"/>
      <c r="O57" s="365">
        <f>SUM(O33:O56)</f>
        <v>0</v>
      </c>
      <c r="P57" s="366">
        <f>SUM(P33:P56)</f>
        <v>0</v>
      </c>
      <c r="Q57" s="367">
        <f>SUM(Q33:Q56)</f>
        <v>0</v>
      </c>
      <c r="R57" s="476"/>
      <c r="S57" s="368">
        <f>SUM(S33:S56)</f>
        <v>0</v>
      </c>
      <c r="T57" s="369">
        <f>SUM(T33:T56)</f>
        <v>0</v>
      </c>
      <c r="U57" s="370">
        <f>SUM(U33:U56)</f>
        <v>0</v>
      </c>
      <c r="V57" s="526"/>
      <c r="W57" s="365">
        <f>SUM(W33:W56)</f>
        <v>0</v>
      </c>
      <c r="X57" s="366">
        <f>SUM(X33:X56)</f>
        <v>0</v>
      </c>
      <c r="Y57" s="367">
        <f>SUM(Y33:Y56)</f>
        <v>0</v>
      </c>
      <c r="Z57" s="542"/>
      <c r="AA57" s="368"/>
      <c r="AB57" s="369"/>
      <c r="AC57" s="370"/>
      <c r="AD57" s="562"/>
      <c r="AE57" s="349">
        <f t="shared" si="1"/>
        <v>0</v>
      </c>
      <c r="AF57" s="350">
        <f t="shared" si="1"/>
        <v>0</v>
      </c>
      <c r="AG57" s="350">
        <f>SUM(M57 + Q57+U57+ Y57+AC57)</f>
        <v>0</v>
      </c>
      <c r="AH57" s="351"/>
      <c r="AI57" s="352">
        <f t="shared" si="22"/>
        <v>0</v>
      </c>
    </row>
    <row r="58" spans="1:35" ht="20.25" customHeight="1">
      <c r="A58" s="418"/>
      <c r="B58" s="418"/>
      <c r="C58" s="421"/>
      <c r="D58" s="432"/>
      <c r="E58" s="437"/>
      <c r="F58" s="438"/>
      <c r="G58" s="439"/>
      <c r="H58" s="421"/>
      <c r="I58" s="421"/>
      <c r="J58" s="421"/>
      <c r="K58" s="295"/>
      <c r="L58" s="406"/>
      <c r="M58" s="263"/>
      <c r="N58" s="510"/>
      <c r="O58" s="424"/>
      <c r="P58" s="345"/>
      <c r="Q58" s="425"/>
      <c r="R58" s="477"/>
      <c r="S58" s="426"/>
      <c r="T58" s="428"/>
      <c r="U58" s="427"/>
      <c r="V58" s="527"/>
      <c r="W58" s="424"/>
      <c r="X58" s="345"/>
      <c r="Y58" s="425"/>
      <c r="Z58" s="543"/>
      <c r="AA58" s="426"/>
      <c r="AB58" s="428"/>
      <c r="AC58" s="427"/>
      <c r="AD58" s="561"/>
      <c r="AE58" s="346"/>
      <c r="AF58" s="344"/>
      <c r="AG58" s="344"/>
      <c r="AH58" s="429"/>
      <c r="AI58" s="329"/>
    </row>
    <row r="59" spans="1:35" s="31" customFormat="1" ht="20.25" customHeight="1">
      <c r="A59" s="29"/>
      <c r="B59" s="29"/>
      <c r="C59" s="29"/>
      <c r="D59" s="29"/>
      <c r="E59" s="371" t="s">
        <v>9</v>
      </c>
      <c r="F59" s="29"/>
      <c r="G59" s="29"/>
      <c r="H59" s="29"/>
      <c r="I59" s="29"/>
      <c r="J59" s="29"/>
      <c r="K59" s="802">
        <f>SUM(K30+K57)</f>
        <v>0</v>
      </c>
      <c r="L59" s="803">
        <f>SUM(L30+L57)</f>
        <v>0</v>
      </c>
      <c r="M59" s="806">
        <f>SUM(M30+M57)</f>
        <v>0</v>
      </c>
      <c r="N59" s="511"/>
      <c r="O59" s="841">
        <f>SUM(O30+O57)</f>
        <v>0</v>
      </c>
      <c r="P59" s="842">
        <f>SUM(P30+P57)</f>
        <v>0</v>
      </c>
      <c r="Q59" s="843">
        <f>SUM(Q30+Q57)</f>
        <v>0</v>
      </c>
      <c r="R59" s="476"/>
      <c r="S59" s="847">
        <f>SUM(S30+S57)</f>
        <v>0</v>
      </c>
      <c r="T59" s="848">
        <f>SUM(T30+T57)</f>
        <v>0</v>
      </c>
      <c r="U59" s="849">
        <f>SUM(U30+U57)</f>
        <v>0</v>
      </c>
      <c r="V59" s="526"/>
      <c r="W59" s="841">
        <f>SUM(W30+W57)</f>
        <v>0</v>
      </c>
      <c r="X59" s="842">
        <f>SUM(X30+X57)</f>
        <v>0</v>
      </c>
      <c r="Y59" s="843">
        <f>SUM(Y30+Y57)</f>
        <v>0</v>
      </c>
      <c r="Z59" s="542"/>
      <c r="AA59" s="368"/>
      <c r="AB59" s="369"/>
      <c r="AC59" s="370"/>
      <c r="AD59" s="563"/>
      <c r="AE59" s="798">
        <f>SUM(K59 + O59+S59+ W59+AA59)</f>
        <v>0</v>
      </c>
      <c r="AF59" s="799">
        <f>SUM(L59 + P59+T59+ X59+AB59)</f>
        <v>0</v>
      </c>
      <c r="AG59" s="799">
        <f>SUM(M59 + Q59+U59+ Y59+AC59)</f>
        <v>0</v>
      </c>
      <c r="AH59" s="800"/>
      <c r="AI59" s="801">
        <f>SUM(AE59:AG59)</f>
        <v>0</v>
      </c>
    </row>
    <row r="60" spans="1:35" ht="20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207"/>
      <c r="L60" s="208"/>
      <c r="M60" s="249"/>
      <c r="N60" s="512"/>
      <c r="O60" s="202"/>
      <c r="P60" s="179"/>
      <c r="Q60" s="203"/>
      <c r="R60" s="475"/>
      <c r="S60" s="291"/>
      <c r="T60" s="180"/>
      <c r="U60" s="292"/>
      <c r="V60" s="525"/>
      <c r="W60" s="202"/>
      <c r="X60" s="179"/>
      <c r="Y60" s="203"/>
      <c r="Z60" s="541"/>
      <c r="AA60" s="291"/>
      <c r="AB60" s="180"/>
      <c r="AC60" s="292"/>
      <c r="AD60" s="564"/>
      <c r="AE60" s="185"/>
      <c r="AF60" s="210"/>
      <c r="AG60" s="210"/>
      <c r="AH60" s="179"/>
      <c r="AI60" s="187"/>
    </row>
    <row r="61" spans="1:35" ht="20.25" customHeight="1">
      <c r="A61" s="18"/>
      <c r="B61" s="21" t="s">
        <v>10</v>
      </c>
      <c r="C61" s="35" t="s">
        <v>11</v>
      </c>
      <c r="D61" s="18"/>
      <c r="E61" s="18"/>
      <c r="F61" s="19"/>
      <c r="G61" s="19"/>
      <c r="H61" s="19"/>
      <c r="I61" s="19"/>
      <c r="J61" s="19"/>
      <c r="K61" s="207"/>
      <c r="L61" s="208"/>
      <c r="M61" s="249"/>
      <c r="N61" s="512"/>
      <c r="O61" s="202"/>
      <c r="P61" s="179"/>
      <c r="Q61" s="203"/>
      <c r="R61" s="475"/>
      <c r="S61" s="291"/>
      <c r="T61" s="180"/>
      <c r="U61" s="292"/>
      <c r="V61" s="525"/>
      <c r="W61" s="202"/>
      <c r="X61" s="179"/>
      <c r="Y61" s="203"/>
      <c r="Z61" s="541"/>
      <c r="AA61" s="291"/>
      <c r="AB61" s="180"/>
      <c r="AC61" s="292"/>
      <c r="AD61" s="564"/>
      <c r="AE61" s="185"/>
      <c r="AF61" s="210"/>
      <c r="AG61" s="210"/>
      <c r="AH61" s="179"/>
      <c r="AI61" s="187"/>
    </row>
    <row r="62" spans="1:35" ht="20.25" customHeight="1">
      <c r="A62" s="18"/>
      <c r="B62" s="18"/>
      <c r="C62" s="18"/>
      <c r="D62" s="18"/>
      <c r="E62" s="17" t="s">
        <v>259</v>
      </c>
      <c r="F62" s="17"/>
      <c r="G62" s="17"/>
      <c r="H62" s="79"/>
      <c r="I62" s="79"/>
      <c r="J62" s="79"/>
      <c r="K62" s="207"/>
      <c r="L62" s="208"/>
      <c r="M62" s="249"/>
      <c r="N62" s="512"/>
      <c r="O62" s="202"/>
      <c r="P62" s="179"/>
      <c r="Q62" s="203"/>
      <c r="R62" s="475"/>
      <c r="S62" s="291"/>
      <c r="T62" s="180"/>
      <c r="U62" s="292"/>
      <c r="V62" s="525"/>
      <c r="W62" s="202"/>
      <c r="X62" s="179"/>
      <c r="Y62" s="203"/>
      <c r="Z62" s="541"/>
      <c r="AA62" s="291"/>
      <c r="AB62" s="180"/>
      <c r="AC62" s="292"/>
      <c r="AD62" s="564"/>
      <c r="AE62" s="185"/>
      <c r="AF62" s="210"/>
      <c r="AG62" s="210"/>
      <c r="AH62" s="179"/>
      <c r="AI62" s="187"/>
    </row>
    <row r="63" spans="1:35" ht="20.25" customHeight="1">
      <c r="A63" s="18"/>
      <c r="B63" s="18"/>
      <c r="C63" s="18"/>
      <c r="D63" s="21" t="s">
        <v>188</v>
      </c>
      <c r="E63" s="173" t="str">
        <f>CONCATENATE(TEXT(LOOKUP($E$9,RATES!$M$7:$M$16,RATES!$P$7:$P$16),"0.00%")," - ",TEXT(LOOKUP($AB$9,RATES!$M$7:$M$16,RATES!$P$7:$P$16),"0.00%"))</f>
        <v>32.00% - 32.00%</v>
      </c>
      <c r="F63" s="30"/>
      <c r="G63" s="30"/>
      <c r="K63" s="207">
        <f>ROUND(LOOKUP($L$9,RATES!$M$7:$M$16,RATES!$P$7:$P$16)*(K13+K14+K15),0)</f>
        <v>0</v>
      </c>
      <c r="L63" s="208">
        <f>ROUND(LOOKUP($L$9,RATES!$M$7:$M$16,RATES!$P$7:$P$16)*(L13+L14+L15),0)</f>
        <v>0</v>
      </c>
      <c r="M63" s="209">
        <f>ROUND(LOOKUP($L$9,RATES!$M$7:$M$16,RATES!$P$7:$P$16)*(M13+M14+M15),0)</f>
        <v>0</v>
      </c>
      <c r="N63" s="512"/>
      <c r="O63" s="204">
        <f>ROUND(LOOKUP($P$9,RATES!$M$7:$M$16,RATES!$P$7:$P$16)*(O13+O14+O15),0)</f>
        <v>0</v>
      </c>
      <c r="P63" s="146">
        <f>ROUND(LOOKUP($P$9,RATES!$M$7:$M$16,RATES!$P$7:$P$16)*(P13+P14+P15),0)</f>
        <v>0</v>
      </c>
      <c r="Q63" s="147">
        <f>ROUND(LOOKUP($P$9,RATES!$M$7:$M$16,RATES!$P$7:$P$16)*(Q13+Q14+Q15),0)</f>
        <v>0</v>
      </c>
      <c r="R63" s="475"/>
      <c r="S63" s="252">
        <f>ROUND(LOOKUP($T$9,RATES!$M$7:$M$16,RATES!$P$7:$P$16)*(S13+S14+S15),0)</f>
        <v>0</v>
      </c>
      <c r="T63" s="208">
        <f>ROUND(LOOKUP($T$9,RATES!$M$7:$M$16,RATES!$P$7:$P$16)*(T13+T14+T15),0)</f>
        <v>0</v>
      </c>
      <c r="U63" s="209">
        <f>ROUND(LOOKUP($T$9,RATES!$M$7:$M$16,RATES!$P$7:$P$16)*(U13+U14+U15),0)</f>
        <v>0</v>
      </c>
      <c r="V63" s="525"/>
      <c r="W63" s="204">
        <f>ROUND(LOOKUP($X$9,RATES!$M$7:$M$16,RATES!$P$7:$P$16)*(W13+W14+W15),0)</f>
        <v>0</v>
      </c>
      <c r="X63" s="146">
        <f>ROUND(LOOKUP($X$9,RATES!$M$7:$M$16,RATES!$P$7:$P$16)*(X13+X14+X15),0)</f>
        <v>0</v>
      </c>
      <c r="Y63" s="147">
        <f>ROUND(LOOKUP($X$9,RATES!$M$7:$M$16,RATES!$P$7:$P$16)*(Y13+Y14+Y15),0)</f>
        <v>0</v>
      </c>
      <c r="Z63" s="541"/>
      <c r="AA63" s="252"/>
      <c r="AB63" s="208"/>
      <c r="AC63" s="209"/>
      <c r="AD63" s="561"/>
      <c r="AE63" s="185">
        <f t="shared" ref="AE63:AG89" si="23">SUM(K63 + O63+S63+ W63+AA63)</f>
        <v>0</v>
      </c>
      <c r="AF63" s="210">
        <f t="shared" si="23"/>
        <v>0</v>
      </c>
      <c r="AG63" s="210">
        <f>SUM(M63 + Q63+U63+ Y63+AC63)</f>
        <v>0</v>
      </c>
      <c r="AH63" s="179"/>
      <c r="AI63" s="187">
        <f>SUM(AE63:AG63)</f>
        <v>0</v>
      </c>
    </row>
    <row r="64" spans="1:35" ht="20.25" hidden="1" customHeight="1">
      <c r="A64" s="18"/>
      <c r="B64" s="18"/>
      <c r="C64" s="18"/>
      <c r="D64" s="143" t="s">
        <v>223</v>
      </c>
      <c r="E64" s="456">
        <v>0.16</v>
      </c>
      <c r="F64" s="30"/>
      <c r="G64" s="30"/>
      <c r="K64" s="253">
        <f>ROUND(LOOKUP(L9,RATES!$M$7:$M$16,RATES!$P$7:$P$16)*(K16),0)</f>
        <v>0</v>
      </c>
      <c r="L64" s="208">
        <f>$E64*(L16)</f>
        <v>0</v>
      </c>
      <c r="M64" s="255">
        <f>ROUND(LOOKUP(L9,RATES!$M$7:$M$16,RATES!$P$7:$P$16)*(M16),0)</f>
        <v>0</v>
      </c>
      <c r="N64" s="513"/>
      <c r="O64" s="205">
        <f>ROUND(LOOKUP(P9,RATES!$M$7:$M$16,RATES!$P$7:$P$16)*(O16),0)</f>
        <v>0</v>
      </c>
      <c r="P64" s="222">
        <v>0</v>
      </c>
      <c r="Q64" s="206">
        <f>ROUND(LOOKUP(P9,RATES!$M$7:$M$16,RATES!$P$7:$P$16)*(Q16),0)</f>
        <v>0</v>
      </c>
      <c r="R64" s="478"/>
      <c r="S64" s="253">
        <f>ROUND(LOOKUP(T9,RATES!$M$7:$M$16,RATES!$P$7:$P$16)*(S16),0)</f>
        <v>0</v>
      </c>
      <c r="T64" s="254">
        <v>0</v>
      </c>
      <c r="U64" s="255">
        <f>ROUND(LOOKUP(T9,RATES!$M$7:$M$16,RATES!$P$7:$P$16)*(U16),0)</f>
        <v>0</v>
      </c>
      <c r="V64" s="528"/>
      <c r="W64" s="205">
        <f>ROUND(LOOKUP(X9,RATES!$M$7:$M$16,RATES!$P$7:$P$16)*(W16),0)</f>
        <v>0</v>
      </c>
      <c r="X64" s="222">
        <v>0</v>
      </c>
      <c r="Y64" s="206">
        <f>ROUND(LOOKUP(X9,RATES!$M$7:$M$16,RATES!$P$7:$P$16)*(Y16),0)</f>
        <v>0</v>
      </c>
      <c r="Z64" s="544"/>
      <c r="AA64" s="253"/>
      <c r="AB64" s="254"/>
      <c r="AC64" s="255"/>
      <c r="AD64" s="565"/>
      <c r="AE64" s="223">
        <f>SUM(K64 + O64+S64+ W64+AA64)</f>
        <v>0</v>
      </c>
      <c r="AF64" s="224">
        <f>SUM(L64 + P64+T64+ X64+AB64)</f>
        <v>0</v>
      </c>
      <c r="AG64" s="224">
        <f>SUM(M64 + Q64+U64+ Y64+AC64)</f>
        <v>0</v>
      </c>
      <c r="AH64" s="179"/>
      <c r="AI64" s="348">
        <f>SUM(AE64:AG64)</f>
        <v>0</v>
      </c>
    </row>
    <row r="65" spans="1:35" ht="20.25" customHeight="1">
      <c r="A65" s="18"/>
      <c r="B65" s="18"/>
      <c r="C65" s="18"/>
      <c r="D65" s="123" t="s">
        <v>233</v>
      </c>
      <c r="E65" s="173" t="str">
        <f>CONCATENATE(TEXT(LOOKUP($E$9,RATES!$M$7:$M$16,RATES!$P$7:$P$16),"0.00%")," - ",TEXT(LOOKUP($AB$9,RATES!$M$7:$M$16,RATES!$P$7:$P$16),"0.00%"))</f>
        <v>32.00% - 32.00%</v>
      </c>
      <c r="F65" s="30"/>
      <c r="G65" s="30"/>
      <c r="K65" s="207">
        <f>ROUND(LOOKUP($L$9,RATES!$M$7:$M$16,RATES!$P$7:$P$16)*(K17+K18+K19),0)</f>
        <v>0</v>
      </c>
      <c r="L65" s="208">
        <f>ROUND(LOOKUP($L$9,RATES!$M$7:$M$16,RATES!$P$7:$P$16)*(L17+L18+L19),0)</f>
        <v>0</v>
      </c>
      <c r="M65" s="209">
        <f>ROUND(LOOKUP($L$9,RATES!$M$7:$M$16,RATES!$P$7:$P$16)*(M17+M18+M19),0)</f>
        <v>0</v>
      </c>
      <c r="N65" s="512"/>
      <c r="O65" s="204">
        <f>ROUND(LOOKUP($P$9,RATES!$M$7:$M$16,RATES!$P$7:$P$16)*(O17+O18+O19),0)</f>
        <v>0</v>
      </c>
      <c r="P65" s="146">
        <f>ROUND(LOOKUP($P$9,RATES!$M$7:$M$16,RATES!$P$7:$P$16)*(P17+P18+P19),0)</f>
        <v>0</v>
      </c>
      <c r="Q65" s="147">
        <f>ROUND(LOOKUP($P$9,RATES!$M$7:$M$16,RATES!$P$7:$P$16)*(Q17+Q18+Q19),0)</f>
        <v>0</v>
      </c>
      <c r="R65" s="475"/>
      <c r="S65" s="252">
        <f>ROUND(LOOKUP($T$9,RATES!$M$7:$M$16,RATES!$P$7:$P$16)*(S17+S18+S19),0)</f>
        <v>0</v>
      </c>
      <c r="T65" s="907">
        <f>ROUND(LOOKUP($T$9,RATES!$M$7:$M$16,RATES!$P$7:$P$16)*(T17+T18+T19),0)</f>
        <v>0</v>
      </c>
      <c r="U65" s="209">
        <f>ROUND(LOOKUP($T$9,RATES!$M$7:$M$16,RATES!$P$7:$P$16)*(U17+U18+U19),0)</f>
        <v>0</v>
      </c>
      <c r="V65" s="525"/>
      <c r="W65" s="204">
        <f>ROUND(LOOKUP($X$9,RATES!$M$7:$M$16,RATES!$P$7:$P$16)*(W17+W18+W19),0)</f>
        <v>0</v>
      </c>
      <c r="X65" s="146">
        <f>ROUND(LOOKUP($X$9,RATES!$M$7:$M$16,RATES!$P$7:$P$16)*(X17+X18+X19),0)</f>
        <v>0</v>
      </c>
      <c r="Y65" s="229">
        <f>ROUND(LOOKUP($X$9,RATES!$M$7:$M$16,RATES!$P$7:$P$16)*(Y17+Y18+Y19),0)</f>
        <v>0</v>
      </c>
      <c r="Z65" s="541"/>
      <c r="AA65" s="252"/>
      <c r="AB65" s="208"/>
      <c r="AC65" s="209"/>
      <c r="AD65" s="561"/>
      <c r="AE65" s="185">
        <f t="shared" si="23"/>
        <v>0</v>
      </c>
      <c r="AF65" s="210">
        <f t="shared" si="23"/>
        <v>0</v>
      </c>
      <c r="AG65" s="210">
        <f>SUM(M65 + Q65+U65+ Y65+AC65)</f>
        <v>0</v>
      </c>
      <c r="AH65" s="179"/>
      <c r="AI65" s="187">
        <f>SUM(AE65:AG65)</f>
        <v>0</v>
      </c>
    </row>
    <row r="66" spans="1:35" ht="20.25" hidden="1" customHeight="1">
      <c r="A66" s="18"/>
      <c r="B66" s="18"/>
      <c r="C66" s="18"/>
      <c r="D66" s="143" t="s">
        <v>223</v>
      </c>
      <c r="E66" s="456">
        <v>0.16</v>
      </c>
      <c r="F66" s="30"/>
      <c r="G66" s="30"/>
      <c r="K66" s="253">
        <f>ROUND(LOOKUP(L9,RATES!$M$7:$M$16,RATES!$P$7:$P$16)*(K20),0)</f>
        <v>0</v>
      </c>
      <c r="L66" s="254">
        <f>L20</f>
        <v>0</v>
      </c>
      <c r="M66" s="255">
        <f>ROUND(LOOKUP(L9,RATES!$M$7:$M$16,RATES!$P$7:$P$16)*(M20),0)</f>
        <v>0</v>
      </c>
      <c r="N66" s="513"/>
      <c r="O66" s="205">
        <f>ROUND(LOOKUP(P9,RATES!$M$7:$M$16,RATES!$P$7:$P$16)*(O20),0)</f>
        <v>0</v>
      </c>
      <c r="P66" s="222">
        <v>0</v>
      </c>
      <c r="Q66" s="206">
        <f>ROUND(LOOKUP(P9,RATES!$M$7:$M$16,RATES!$P$7:$P$16)*(Q20),0)</f>
        <v>0</v>
      </c>
      <c r="R66" s="478"/>
      <c r="S66" s="253">
        <f>ROUND(LOOKUP(T9,RATES!$M$7:$M$16,RATES!$P$7:$P$16)*(S20),0)</f>
        <v>0</v>
      </c>
      <c r="T66" s="254">
        <v>0</v>
      </c>
      <c r="U66" s="255">
        <f>ROUND(LOOKUP(T9,RATES!$M$7:$M$16,RATES!$P$7:$P$16)*(U20),0)</f>
        <v>0</v>
      </c>
      <c r="V66" s="528"/>
      <c r="W66" s="205">
        <f>ROUND(LOOKUP(X9,RATES!$M$7:$M$16,RATES!$P$7:$P$16)*(W20),0)</f>
        <v>0</v>
      </c>
      <c r="X66" s="222">
        <v>0</v>
      </c>
      <c r="Y66" s="206">
        <f>ROUND(LOOKUP(X9,RATES!$M$7:$M$16,RATES!$P$7:$P$16)*(Y20),0)</f>
        <v>0</v>
      </c>
      <c r="Z66" s="544"/>
      <c r="AA66" s="253"/>
      <c r="AB66" s="254"/>
      <c r="AC66" s="255"/>
      <c r="AD66" s="565"/>
      <c r="AE66" s="223">
        <f>K66+O66+S66+W66+AA66</f>
        <v>0</v>
      </c>
      <c r="AF66" s="224">
        <v>0</v>
      </c>
      <c r="AG66" s="224">
        <f>M66+Q66+U66+Y66+AC66</f>
        <v>0</v>
      </c>
      <c r="AH66" s="221"/>
      <c r="AI66" s="348">
        <f>SUM(AE66:AG66)</f>
        <v>0</v>
      </c>
    </row>
    <row r="67" spans="1:35" ht="20.25" customHeight="1">
      <c r="A67" s="18"/>
      <c r="B67" s="18"/>
      <c r="C67" s="18"/>
      <c r="D67" s="123" t="s">
        <v>31</v>
      </c>
      <c r="E67" s="173" t="str">
        <f>CONCATENATE(TEXT(LOOKUP($E$9,RATES!$M$7:$M$16,RATES!$P$7:$P$16),"0.00%")," - ",TEXT(LOOKUP($AB$9,RATES!$M$7:$M$16,RATES!$P$7:$P$16),"0.00%"))</f>
        <v>32.00% - 32.00%</v>
      </c>
      <c r="F67" s="30"/>
      <c r="G67" s="30"/>
      <c r="K67" s="207">
        <f>ROUND(LOOKUP($L$9,RATES!$M$7:$M$16,RATES!$P$7:$P$16)*(K21+K22+K23),0)</f>
        <v>0</v>
      </c>
      <c r="L67" s="208">
        <f>ROUND(LOOKUP($L$9,RATES!$M$7:$M$16,RATES!$P$7:$P$16)*(L21+L22+L23),0)</f>
        <v>0</v>
      </c>
      <c r="M67" s="209">
        <f>ROUND(LOOKUP($L$9,RATES!$M$7:$M$16,RATES!$P$7:$P$16)*(M21+M22+M23),0)</f>
        <v>0</v>
      </c>
      <c r="N67" s="512"/>
      <c r="O67" s="204">
        <f>ROUND(LOOKUP($P$9,RATES!$M$7:$M$16,RATES!$P$7:$P$16)*(O21+O22+O23),0)</f>
        <v>0</v>
      </c>
      <c r="P67" s="146">
        <f>ROUND(LOOKUP($P$9,RATES!$M$7:$M$16,RATES!$P$7:$P$16)*(P21+P22+P23),0)</f>
        <v>0</v>
      </c>
      <c r="Q67" s="147">
        <f>ROUND(LOOKUP($P$9,RATES!$M$7:$M$16,RATES!$P$7:$P$16)*(Q21+Q22+Q23),0)</f>
        <v>0</v>
      </c>
      <c r="R67" s="475"/>
      <c r="S67" s="252">
        <f>ROUND(LOOKUP($T$9,RATES!$M$7:$M$16,RATES!$P$7:$P$16)*(S21+S22+S23),0)</f>
        <v>0</v>
      </c>
      <c r="T67" s="208">
        <f>ROUND(LOOKUP($T$9,RATES!$M$7:$M$16,RATES!$P$7:$P$16)*(T21+T22+T23),0)</f>
        <v>0</v>
      </c>
      <c r="U67" s="209">
        <f>ROUND(LOOKUP($T$9,RATES!$M$7:$M$16,RATES!$P$7:$P$16)*(U21+U22+U23),0)</f>
        <v>0</v>
      </c>
      <c r="V67" s="525"/>
      <c r="W67" s="204">
        <f>ROUND(LOOKUP($X$9,RATES!$M$7:$M$16,RATES!$P$7:$P$16)*(W21+W22+W23),0)</f>
        <v>0</v>
      </c>
      <c r="X67" s="146">
        <f>ROUND(LOOKUP($X$9,RATES!$M$7:$M$16,RATES!$P$7:$P$16)*(X21+X22+X23),0)</f>
        <v>0</v>
      </c>
      <c r="Y67" s="147">
        <f>ROUND(LOOKUP($X$9,RATES!$M$7:$M$16,RATES!$P$7:$P$16)*(Y21+Y22+Y23),0)</f>
        <v>0</v>
      </c>
      <c r="Z67" s="541"/>
      <c r="AA67" s="252"/>
      <c r="AB67" s="208"/>
      <c r="AC67" s="209"/>
      <c r="AD67" s="561"/>
      <c r="AE67" s="185">
        <f t="shared" si="23"/>
        <v>0</v>
      </c>
      <c r="AF67" s="210">
        <f t="shared" si="23"/>
        <v>0</v>
      </c>
      <c r="AG67" s="210">
        <f t="shared" si="23"/>
        <v>0</v>
      </c>
      <c r="AH67" s="179"/>
      <c r="AI67" s="187">
        <f t="shared" ref="AI67:AI81" si="24">SUM(AE67:AG67)</f>
        <v>0</v>
      </c>
    </row>
    <row r="68" spans="1:35" ht="20.25" customHeight="1">
      <c r="A68" s="18"/>
      <c r="B68" s="18"/>
      <c r="C68" s="18"/>
      <c r="D68" s="123" t="s">
        <v>81</v>
      </c>
      <c r="E68" s="173" t="str">
        <f>CONCATENATE(TEXT(LOOKUP($E$9,RATES!$M$7:$M$16,RATES!$P$7:$P$16),"0.00%")," - ",TEXT(LOOKUP($AB$9,RATES!$M$7:$M$16,RATES!$P$7:$P$16),"0.00%"))</f>
        <v>32.00% - 32.00%</v>
      </c>
      <c r="F68" s="30"/>
      <c r="G68" s="30"/>
      <c r="K68" s="207">
        <f>ROUND(LOOKUP($L$9,RATES!$M$7:$M$16,RATES!$P$7:$P$16)*(K24+K25+K26),0)</f>
        <v>0</v>
      </c>
      <c r="L68" s="208">
        <f>ROUND(LOOKUP($L$9,RATES!$M$7:$M$16,RATES!$P$7:$P$16)*(L24+L25+L26),0)</f>
        <v>0</v>
      </c>
      <c r="M68" s="209">
        <f>ROUND(LOOKUP($L$9,RATES!$M$7:$M$16,RATES!$P$7:$P$16)*(M24+M25+M26),0)</f>
        <v>0</v>
      </c>
      <c r="N68" s="512"/>
      <c r="O68" s="204">
        <f>ROUND(LOOKUP($P$9,RATES!$M$7:$M$16,RATES!$P$7:$P$16)*(O24+O25+O26),0)</f>
        <v>0</v>
      </c>
      <c r="P68" s="146">
        <f>ROUND(LOOKUP($P$9,RATES!$M$7:$M$16,RATES!$P$7:$P$16)*(P24+P25+P26),0)</f>
        <v>0</v>
      </c>
      <c r="Q68" s="147">
        <f>ROUND(LOOKUP($P$9,RATES!$M$7:$M$16,RATES!$P$7:$P$16)*(Q24+Q25+Q26),0)</f>
        <v>0</v>
      </c>
      <c r="R68" s="475"/>
      <c r="S68" s="252">
        <f>ROUND(LOOKUP($T$9,RATES!$M$7:$M$16,RATES!$P$7:$P$16)*(S24+S25+S26),0)</f>
        <v>0</v>
      </c>
      <c r="T68" s="208">
        <f>ROUND(LOOKUP($T$9,RATES!$M$7:$M$16,RATES!$P$7:$P$16)*(T24+T25+T26),0)</f>
        <v>0</v>
      </c>
      <c r="U68" s="209">
        <f>ROUND(LOOKUP($T$9,RATES!$M$7:$M$16,RATES!$P$7:$P$16)*(U24+U25+U26),0)</f>
        <v>0</v>
      </c>
      <c r="V68" s="525"/>
      <c r="W68" s="204">
        <f>ROUND(LOOKUP($X$9,RATES!$M$7:$M$16,RATES!$P$7:$P$16)*(W24+W25+W26),0)</f>
        <v>0</v>
      </c>
      <c r="X68" s="146">
        <f>ROUND(LOOKUP($X$9,RATES!$M$7:$M$16,RATES!$P$7:$P$16)*(X24+X25+X26),0)</f>
        <v>0</v>
      </c>
      <c r="Y68" s="147">
        <f>ROUND(LOOKUP($X$9,RATES!$M$7:$M$16,RATES!$P$7:$P$16)*(Y24+Y25+Y26),0)</f>
        <v>0</v>
      </c>
      <c r="Z68" s="541"/>
      <c r="AA68" s="252"/>
      <c r="AB68" s="208"/>
      <c r="AC68" s="209"/>
      <c r="AD68" s="561"/>
      <c r="AE68" s="185">
        <f t="shared" si="23"/>
        <v>0</v>
      </c>
      <c r="AF68" s="210">
        <f t="shared" si="23"/>
        <v>0</v>
      </c>
      <c r="AG68" s="210">
        <f t="shared" si="23"/>
        <v>0</v>
      </c>
      <c r="AH68" s="179"/>
      <c r="AI68" s="187">
        <f t="shared" si="24"/>
        <v>0</v>
      </c>
    </row>
    <row r="69" spans="1:35" ht="20.25" customHeight="1">
      <c r="A69" s="18"/>
      <c r="B69" s="18"/>
      <c r="C69" s="18"/>
      <c r="D69" s="123" t="s">
        <v>82</v>
      </c>
      <c r="E69" s="173" t="str">
        <f>CONCATENATE(TEXT(LOOKUP($E$9,RATES!$M$7:$M$16,RATES!$P$7:$P$16),"0.00%")," - ",TEXT(LOOKUP($AB$9,RATES!$M$7:$M$16,RATES!$P$7:$P$16),"0.00%"))</f>
        <v>32.00% - 32.00%</v>
      </c>
      <c r="F69" s="30"/>
      <c r="G69" s="30"/>
      <c r="K69" s="207">
        <f>ROUND(LOOKUP($L$9,RATES!$M$7:$M$16,RATES!$P$7:$P$16)*(K27+K28+K29),0)</f>
        <v>0</v>
      </c>
      <c r="L69" s="208">
        <f>ROUND(LOOKUP($L$9,RATES!$M$7:$M$16,RATES!$P$7:$P$16)*(L27+L28+L29),0)</f>
        <v>0</v>
      </c>
      <c r="M69" s="209">
        <f>ROUND(LOOKUP($L$9,RATES!$M$7:$M$16,RATES!$P$7:$P$16)*(M27+M28+M29),0)</f>
        <v>0</v>
      </c>
      <c r="N69" s="512"/>
      <c r="O69" s="204">
        <f>ROUND(LOOKUP($P$9,RATES!$M$7:$M$16,RATES!$P$7:$P$16)*(O27+O28+O29),0)</f>
        <v>0</v>
      </c>
      <c r="P69" s="146">
        <f>ROUND(LOOKUP($P$9,RATES!$M$7:$M$16,RATES!$P$7:$P$16)*(P27+P28+P29),0)</f>
        <v>0</v>
      </c>
      <c r="Q69" s="147">
        <f>ROUND(LOOKUP($P$9,RATES!$M$7:$M$16,RATES!$P$7:$P$16)*(Q27+Q28+Q29),0)</f>
        <v>0</v>
      </c>
      <c r="R69" s="475"/>
      <c r="S69" s="252">
        <f>ROUND(LOOKUP($T$9,RATES!$M$7:$M$16,RATES!$P$7:$P$16)*(S27+S28+S29),0)</f>
        <v>0</v>
      </c>
      <c r="T69" s="208">
        <f>ROUND(LOOKUP($T$9,RATES!$M$7:$M$16,RATES!$P$7:$P$16)*(T27+T28+T29),0)</f>
        <v>0</v>
      </c>
      <c r="U69" s="209">
        <f>ROUND(LOOKUP($T$9,RATES!$M$7:$M$16,RATES!$P$7:$P$16)*(U27+U28+U29),0)</f>
        <v>0</v>
      </c>
      <c r="V69" s="525"/>
      <c r="W69" s="204">
        <f>ROUND(LOOKUP($X$9,RATES!$M$7:$M$16,RATES!$P$7:$P$16)*(W27+W28+W29),0)</f>
        <v>0</v>
      </c>
      <c r="X69" s="146">
        <f>ROUND(LOOKUP($X$9,RATES!$M$7:$M$16,RATES!$P$7:$P$16)*(X27+X28+X29),0)</f>
        <v>0</v>
      </c>
      <c r="Y69" s="147">
        <f>ROUND(LOOKUP($X$9,RATES!$M$7:$M$16,RATES!$P$7:$P$16)*(Y27+Y28+Y29),0)</f>
        <v>0</v>
      </c>
      <c r="Z69" s="541"/>
      <c r="AA69" s="252"/>
      <c r="AB69" s="208"/>
      <c r="AC69" s="209"/>
      <c r="AD69" s="561"/>
      <c r="AE69" s="185">
        <f t="shared" si="23"/>
        <v>0</v>
      </c>
      <c r="AF69" s="210">
        <f t="shared" si="23"/>
        <v>0</v>
      </c>
      <c r="AG69" s="210">
        <f t="shared" si="23"/>
        <v>0</v>
      </c>
      <c r="AH69" s="179"/>
      <c r="AI69" s="187">
        <f t="shared" si="24"/>
        <v>0</v>
      </c>
    </row>
    <row r="70" spans="1:35" ht="20.25" customHeight="1">
      <c r="A70" s="18"/>
      <c r="B70" s="18"/>
      <c r="C70" s="18"/>
      <c r="D70" s="21"/>
      <c r="E70" s="161" t="s">
        <v>277</v>
      </c>
      <c r="F70" s="161"/>
      <c r="G70" s="161"/>
      <c r="K70" s="802">
        <f>SUM(K63:K69)</f>
        <v>0</v>
      </c>
      <c r="L70" s="803">
        <f>SUM(L63:L69)</f>
        <v>0</v>
      </c>
      <c r="M70" s="806">
        <f>SUM(M63:M69)</f>
        <v>0</v>
      </c>
      <c r="N70" s="512"/>
      <c r="O70" s="846">
        <f>SUM(O63:O69)</f>
        <v>0</v>
      </c>
      <c r="P70" s="844">
        <f>SUM(P63:P69)</f>
        <v>0</v>
      </c>
      <c r="Q70" s="845">
        <f>SUM(Q63:Q69)</f>
        <v>0</v>
      </c>
      <c r="R70" s="479"/>
      <c r="S70" s="802">
        <f>SUM(S63:S69)</f>
        <v>0</v>
      </c>
      <c r="T70" s="872">
        <f>$E70*(T28+T29+T30)</f>
        <v>0</v>
      </c>
      <c r="U70" s="806">
        <f>SUM(U63:U69)</f>
        <v>0</v>
      </c>
      <c r="V70" s="529"/>
      <c r="W70" s="846">
        <f>SUM(W63:W69)</f>
        <v>0</v>
      </c>
      <c r="X70" s="844">
        <f>SUM(X63:X69)</f>
        <v>0</v>
      </c>
      <c r="Y70" s="845">
        <f>SUM(Y63:Y69)</f>
        <v>0</v>
      </c>
      <c r="Z70" s="545"/>
      <c r="AA70" s="256"/>
      <c r="AB70" s="257"/>
      <c r="AC70" s="258"/>
      <c r="AD70" s="566"/>
      <c r="AE70" s="798">
        <f>SUM(K70+O70+S70+W70+AA70)</f>
        <v>0</v>
      </c>
      <c r="AF70" s="799">
        <v>0</v>
      </c>
      <c r="AG70" s="799">
        <f>M70+Q70+U70+Y70+AC70</f>
        <v>0</v>
      </c>
      <c r="AH70" s="800"/>
      <c r="AI70" s="801">
        <f>AE70+AG70</f>
        <v>0</v>
      </c>
    </row>
    <row r="71" spans="1:35" ht="20.25" customHeight="1">
      <c r="A71" s="18"/>
      <c r="B71" s="18"/>
      <c r="C71" s="18"/>
      <c r="D71" s="21" t="s">
        <v>180</v>
      </c>
      <c r="E71" s="173" t="str">
        <f>CONCATENATE(TEXT(LOOKUP($E$9,RATES!$M$7:$M$16,RATES!$P$7:$P$16),"0.00%")," - ",TEXT(LOOKUP($AB$9,RATES!$M$7:$M$16,RATES!$P$7:$P$16),"0.00%"))</f>
        <v>32.00% - 32.00%</v>
      </c>
      <c r="F71" s="30"/>
      <c r="G71" s="30"/>
      <c r="K71" s="207">
        <f>ROUND(LOOKUP($L$9,RATES!$M$7:$M$16,RATES!$P$7:$P$16)*(K33),0)</f>
        <v>0</v>
      </c>
      <c r="L71" s="208">
        <f>ROUND(LOOKUP($L$9,RATES!$M$7:$M$16,RATES!$P$7:$P$16)*(L33),0)</f>
        <v>0</v>
      </c>
      <c r="M71" s="209">
        <f>LOOKUP($L$9,RATES!$M$7:$M$16,RATES!$P$7:$P$16)*(M33)</f>
        <v>0</v>
      </c>
      <c r="N71" s="512"/>
      <c r="O71" s="145">
        <f>ROUND(LOOKUP($P$9,RATES!$M$7:$M$16,RATES!$P$7:$P$16)*(O33),0)</f>
        <v>0</v>
      </c>
      <c r="P71" s="146">
        <f>ROUND(LOOKUP($P$9,RATES!$M$7:$M$16,RATES!$P$7:$P$16)*(P33),0)</f>
        <v>0</v>
      </c>
      <c r="Q71" s="147">
        <f>LOOKUP($P$9,RATES!$M$7:$M$16,RATES!$P$7:$P$16)*(Q33)</f>
        <v>0</v>
      </c>
      <c r="R71" s="475"/>
      <c r="S71" s="207">
        <f>ROUND(LOOKUP($T$9,RATES!$M$7:$M$16,RATES!$P$7:$P$16)*(S33),0)</f>
        <v>0</v>
      </c>
      <c r="T71" s="208">
        <f>ROUND(LOOKUP($T$9,RATES!$M$7:$M$16,RATES!$P$7:$P$16)*(T33),0)</f>
        <v>0</v>
      </c>
      <c r="U71" s="209">
        <f>LOOKUP($T$9,RATES!$M$7:$M$16,RATES!$P$7:$P$16)*(U33)</f>
        <v>0</v>
      </c>
      <c r="V71" s="525"/>
      <c r="W71" s="145">
        <f>ROUND(LOOKUP($X$9,RATES!$M$7:$M$16,RATES!$P$7:$P$16)*(W33),0)</f>
        <v>0</v>
      </c>
      <c r="X71" s="146">
        <f>ROUND(LOOKUP($X$9,RATES!$M$7:$M$16,RATES!$P$7:$P$16)*(X33),0)</f>
        <v>0</v>
      </c>
      <c r="Y71" s="147">
        <f>LOOKUP($X$9,RATES!$M$7:$M$16,RATES!$P$7:$P$16)*(Y33)</f>
        <v>0</v>
      </c>
      <c r="Z71" s="541"/>
      <c r="AA71" s="207"/>
      <c r="AB71" s="208"/>
      <c r="AC71" s="209"/>
      <c r="AD71" s="561"/>
      <c r="AE71" s="185">
        <f t="shared" si="23"/>
        <v>0</v>
      </c>
      <c r="AF71" s="210">
        <f t="shared" si="23"/>
        <v>0</v>
      </c>
      <c r="AG71" s="210">
        <f>SUM(M71 + Q71+U71+ Y71+AC71)</f>
        <v>0</v>
      </c>
      <c r="AH71" s="179"/>
      <c r="AI71" s="187">
        <f t="shared" si="24"/>
        <v>0</v>
      </c>
    </row>
    <row r="72" spans="1:35" ht="20.25" customHeight="1">
      <c r="A72" s="18"/>
      <c r="B72" s="18"/>
      <c r="C72" s="18"/>
      <c r="D72" s="21" t="s">
        <v>180</v>
      </c>
      <c r="E72" s="173" t="str">
        <f>CONCATENATE(TEXT(LOOKUP($E$9,RATES!$M$7:$M$16,RATES!$P$7:$P$16),"0.00%")," - ",TEXT(LOOKUP($AB$9,RATES!$M$7:$M$16,RATES!$P$7:$P$16),"0.00%"))</f>
        <v>32.00% - 32.00%</v>
      </c>
      <c r="F72" s="30"/>
      <c r="G72" s="30"/>
      <c r="K72" s="207">
        <f>ROUND(LOOKUP($L$9,RATES!$M$7:$M$16,RATES!$P$7:$P$16)*(K34),0)</f>
        <v>0</v>
      </c>
      <c r="L72" s="208">
        <f>ROUND(LOOKUP($L$9,RATES!$M$7:$M$16,RATES!$P$7:$P$16)*(L34),0)</f>
        <v>0</v>
      </c>
      <c r="M72" s="209">
        <f>LOOKUP($L$9,RATES!$M$7:$M$16,RATES!$P$7:$P$16)*(M34)</f>
        <v>0</v>
      </c>
      <c r="N72" s="512"/>
      <c r="O72" s="145">
        <f>ROUND(LOOKUP($P$9,RATES!$M$7:$M$16,RATES!$P$7:$P$16)*(O34),0)</f>
        <v>0</v>
      </c>
      <c r="P72" s="146">
        <f>ROUND(LOOKUP($P$9,RATES!$M$7:$M$16,RATES!$P$7:$P$16)*(P34),0)</f>
        <v>0</v>
      </c>
      <c r="Q72" s="147">
        <f>LOOKUP($P$9,RATES!$M$7:$M$16,RATES!$P$7:$P$16)*(Q34)</f>
        <v>0</v>
      </c>
      <c r="R72" s="475"/>
      <c r="S72" s="207">
        <f>ROUND(LOOKUP($T$9,RATES!$M$7:$M$16,RATES!$P$7:$P$16)*(S34),0)</f>
        <v>0</v>
      </c>
      <c r="T72" s="208">
        <f>ROUND(LOOKUP($T$9,RATES!$M$7:$M$16,RATES!$P$7:$P$16)*(T34),0)</f>
        <v>0</v>
      </c>
      <c r="U72" s="209">
        <f>LOOKUP($T$9,RATES!$M$7:$M$16,RATES!$P$7:$P$16)*(U34)</f>
        <v>0</v>
      </c>
      <c r="V72" s="525"/>
      <c r="W72" s="145">
        <f>ROUND(LOOKUP($X$9,RATES!$M$7:$M$16,RATES!$P$7:$P$16)*(W34),0)</f>
        <v>0</v>
      </c>
      <c r="X72" s="146">
        <f>ROUND(LOOKUP($X$9,RATES!$M$7:$M$16,RATES!$P$7:$P$16)*(X34),0)</f>
        <v>0</v>
      </c>
      <c r="Y72" s="147">
        <f>LOOKUP($X$9,RATES!$M$7:$M$16,RATES!$P$7:$P$16)*(Y34)</f>
        <v>0</v>
      </c>
      <c r="Z72" s="541"/>
      <c r="AA72" s="207"/>
      <c r="AB72" s="208"/>
      <c r="AC72" s="209"/>
      <c r="AD72" s="561"/>
      <c r="AE72" s="185">
        <f t="shared" si="23"/>
        <v>0</v>
      </c>
      <c r="AF72" s="210">
        <f t="shared" si="23"/>
        <v>0</v>
      </c>
      <c r="AG72" s="210">
        <f t="shared" si="23"/>
        <v>0</v>
      </c>
      <c r="AH72" s="179"/>
      <c r="AI72" s="187">
        <f t="shared" si="24"/>
        <v>0</v>
      </c>
    </row>
    <row r="73" spans="1:35" ht="20.25" customHeight="1">
      <c r="A73" s="18"/>
      <c r="B73" s="18"/>
      <c r="C73" s="18"/>
      <c r="D73" s="21" t="s">
        <v>180</v>
      </c>
      <c r="E73" s="173" t="str">
        <f>CONCATENATE(TEXT(LOOKUP($E$9,RATES!$M$7:$M$16,RATES!$P$7:$P$16),"0.00%")," - ",TEXT(LOOKUP($AB$9,RATES!$M$7:$M$16,RATES!$P$7:$P$16),"0.00%"))</f>
        <v>32.00% - 32.00%</v>
      </c>
      <c r="F73" s="30"/>
      <c r="G73" s="30"/>
      <c r="K73" s="207">
        <f>ROUND(LOOKUP($L$9,RATES!$M$7:$M$16,RATES!$P$7:$P$16)*(K35),0)</f>
        <v>0</v>
      </c>
      <c r="L73" s="208">
        <f>ROUND(LOOKUP($L$9,RATES!$M$7:$M$16,RATES!$P$7:$P$16)*(L35),0)</f>
        <v>0</v>
      </c>
      <c r="M73" s="209">
        <f>LOOKUP($L$9,RATES!$M$7:$M$16,RATES!$P$7:$P$16)*(M35)</f>
        <v>0</v>
      </c>
      <c r="N73" s="512"/>
      <c r="O73" s="145">
        <f>ROUND(LOOKUP($P$9,RATES!$M$7:$M$16,RATES!$P$7:$P$16)*(O35),0)</f>
        <v>0</v>
      </c>
      <c r="P73" s="146">
        <f>ROUND(LOOKUP($P$9,RATES!$M$7:$M$16,RATES!$P$7:$P$16)*(P35),0)</f>
        <v>0</v>
      </c>
      <c r="Q73" s="147">
        <f>LOOKUP($P$9,RATES!$M$7:$M$16,RATES!$P$7:$P$16)*(Q35)</f>
        <v>0</v>
      </c>
      <c r="R73" s="475"/>
      <c r="S73" s="207">
        <f>ROUND(LOOKUP($T$9,RATES!$M$7:$M$16,RATES!$P$7:$P$16)*(S35),0)</f>
        <v>0</v>
      </c>
      <c r="T73" s="208">
        <f>ROUND(LOOKUP($T$9,RATES!$M$7:$M$16,RATES!$P$7:$P$16)*(T35),0)</f>
        <v>0</v>
      </c>
      <c r="U73" s="209">
        <f>LOOKUP($T$9,RATES!$M$7:$M$16,RATES!$P$7:$P$16)*(U35)</f>
        <v>0</v>
      </c>
      <c r="V73" s="525"/>
      <c r="W73" s="145">
        <f>ROUND(LOOKUP($X$9,RATES!$M$7:$M$16,RATES!$P$7:$P$16)*(W35),0)</f>
        <v>0</v>
      </c>
      <c r="X73" s="146">
        <f>ROUND(LOOKUP($X$9,RATES!$M$7:$M$16,RATES!$P$7:$P$16)*(X35),0)</f>
        <v>0</v>
      </c>
      <c r="Y73" s="147">
        <f>LOOKUP($X$9,RATES!$M$7:$M$16,RATES!$P$7:$P$16)*(Y35)</f>
        <v>0</v>
      </c>
      <c r="Z73" s="541"/>
      <c r="AA73" s="207"/>
      <c r="AB73" s="208"/>
      <c r="AC73" s="209"/>
      <c r="AD73" s="561"/>
      <c r="AE73" s="185">
        <f t="shared" si="23"/>
        <v>0</v>
      </c>
      <c r="AF73" s="210">
        <f t="shared" si="23"/>
        <v>0</v>
      </c>
      <c r="AG73" s="210">
        <f t="shared" si="23"/>
        <v>0</v>
      </c>
      <c r="AH73" s="179"/>
      <c r="AI73" s="187">
        <f t="shared" si="24"/>
        <v>0</v>
      </c>
    </row>
    <row r="74" spans="1:35" ht="20.25" customHeight="1">
      <c r="A74" s="18"/>
      <c r="B74" s="18"/>
      <c r="C74" s="18"/>
      <c r="D74" s="21" t="s">
        <v>180</v>
      </c>
      <c r="E74" s="173" t="str">
        <f>CONCATENATE(TEXT(LOOKUP($E$9,RATES!$M$7:$M$16,RATES!$P$7:$P$16),"0.00%")," - ",TEXT(LOOKUP($AB$9,RATES!$M$7:$M$16,RATES!$P$7:$P$16),"0.00%"))</f>
        <v>32.00% - 32.00%</v>
      </c>
      <c r="F74" s="30"/>
      <c r="G74" s="30"/>
      <c r="K74" s="207">
        <f>ROUND(LOOKUP($L$9,RATES!$M$7:$M$16,RATES!$P$7:$P$16)*(K36),0)</f>
        <v>0</v>
      </c>
      <c r="L74" s="208">
        <f>ROUND(LOOKUP($L$9,RATES!$M$7:$M$16,RATES!$P$7:$P$16)*(L36),0)</f>
        <v>0</v>
      </c>
      <c r="M74" s="209">
        <f>LOOKUP($L$9,RATES!$M$7:$M$16,RATES!$P$7:$P$16)*(M36)</f>
        <v>0</v>
      </c>
      <c r="N74" s="512"/>
      <c r="O74" s="145">
        <f>ROUND(LOOKUP($P$9,RATES!$M$7:$M$16,RATES!$P$7:$P$16)*(O36),0)</f>
        <v>0</v>
      </c>
      <c r="P74" s="146">
        <f>ROUND(LOOKUP($P$9,RATES!$M$7:$M$16,RATES!$P$7:$P$16)*(P36),0)</f>
        <v>0</v>
      </c>
      <c r="Q74" s="147">
        <f>LOOKUP($P$9,RATES!$M$7:$M$16,RATES!$P$7:$P$16)*(Q36)</f>
        <v>0</v>
      </c>
      <c r="R74" s="475"/>
      <c r="S74" s="207">
        <f>ROUND(LOOKUP($T$9,RATES!$M$7:$M$16,RATES!$P$7:$P$16)*(S36),0)</f>
        <v>0</v>
      </c>
      <c r="T74" s="208">
        <f>ROUND(LOOKUP($T$9,RATES!$M$7:$M$16,RATES!$P$7:$P$16)*(T36),0)</f>
        <v>0</v>
      </c>
      <c r="U74" s="209">
        <f>LOOKUP($T$9,RATES!$M$7:$M$16,RATES!$P$7:$P$16)*(U36)</f>
        <v>0</v>
      </c>
      <c r="V74" s="525"/>
      <c r="W74" s="145">
        <f>ROUND(LOOKUP($X$9,RATES!$M$7:$M$16,RATES!$P$7:$P$16)*(W36),0)</f>
        <v>0</v>
      </c>
      <c r="X74" s="146">
        <f>ROUND(LOOKUP($X$9,RATES!$M$7:$M$16,RATES!$P$7:$P$16)*(X36),0)</f>
        <v>0</v>
      </c>
      <c r="Y74" s="147">
        <f>LOOKUP($X$9,RATES!$M$7:$M$16,RATES!$P$7:$P$16)*(Y36)</f>
        <v>0</v>
      </c>
      <c r="Z74" s="541"/>
      <c r="AA74" s="207"/>
      <c r="AB74" s="208"/>
      <c r="AC74" s="209"/>
      <c r="AD74" s="561"/>
      <c r="AE74" s="185">
        <f t="shared" si="23"/>
        <v>0</v>
      </c>
      <c r="AF74" s="210">
        <f t="shared" si="23"/>
        <v>0</v>
      </c>
      <c r="AG74" s="210">
        <f t="shared" si="23"/>
        <v>0</v>
      </c>
      <c r="AH74" s="179"/>
      <c r="AI74" s="187">
        <f t="shared" si="24"/>
        <v>0</v>
      </c>
    </row>
    <row r="75" spans="1:35" ht="20.25" customHeight="1">
      <c r="A75" s="18"/>
      <c r="B75" s="18"/>
      <c r="C75" s="18"/>
      <c r="D75" s="21" t="s">
        <v>180</v>
      </c>
      <c r="E75" s="173" t="str">
        <f>CONCATENATE(TEXT(LOOKUP($E$9,RATES!$M$7:$M$16,RATES!$P$7:$P$16),"0.00%")," - ",TEXT(LOOKUP($AB$9,RATES!$M$7:$M$16,RATES!$P$7:$P$16),"0.00%"))</f>
        <v>32.00% - 32.00%</v>
      </c>
      <c r="F75" s="30"/>
      <c r="G75" s="30"/>
      <c r="K75" s="207">
        <f>ROUND(LOOKUP($L$9,RATES!$M$7:$M$16,RATES!$P$7:$P$16)*(K37),0)</f>
        <v>0</v>
      </c>
      <c r="L75" s="208">
        <f>ROUND(LOOKUP($L$9,RATES!$M$7:$M$16,RATES!$P$7:$P$16)*(L37),0)</f>
        <v>0</v>
      </c>
      <c r="M75" s="209">
        <f>LOOKUP($L$9,RATES!$M$7:$M$16,RATES!$P$7:$P$16)*(M37)</f>
        <v>0</v>
      </c>
      <c r="N75" s="512"/>
      <c r="O75" s="145">
        <f>ROUND(LOOKUP($P$9,RATES!$M$7:$M$16,RATES!$P$7:$P$16)*(O37),0)</f>
        <v>0</v>
      </c>
      <c r="P75" s="146">
        <f>ROUND(LOOKUP($P$9,RATES!$M$7:$M$16,RATES!$P$7:$P$16)*(P37),0)</f>
        <v>0</v>
      </c>
      <c r="Q75" s="147">
        <f>LOOKUP($P$9,RATES!$M$7:$M$16,RATES!$P$7:$P$16)*(Q37)</f>
        <v>0</v>
      </c>
      <c r="R75" s="475"/>
      <c r="S75" s="207">
        <f>ROUND(LOOKUP($T$9,RATES!$M$7:$M$16,RATES!$P$7:$P$16)*(S37),0)</f>
        <v>0</v>
      </c>
      <c r="T75" s="208">
        <f>ROUND(LOOKUP($T$9,RATES!$M$7:$M$16,RATES!$P$7:$P$16)*(T37),0)</f>
        <v>0</v>
      </c>
      <c r="U75" s="209">
        <f>LOOKUP($T$9,RATES!$M$7:$M$16,RATES!$P$7:$P$16)*(U37)</f>
        <v>0</v>
      </c>
      <c r="V75" s="525"/>
      <c r="W75" s="145">
        <f>ROUND(LOOKUP($X$9,RATES!$M$7:$M$16,RATES!$P$7:$P$16)*(W37),0)</f>
        <v>0</v>
      </c>
      <c r="X75" s="146">
        <f>ROUND(LOOKUP($X$9,RATES!$M$7:$M$16,RATES!$P$7:$P$16)*(X37),0)</f>
        <v>0</v>
      </c>
      <c r="Y75" s="147">
        <f>LOOKUP($X$9,RATES!$M$7:$M$16,RATES!$P$7:$P$16)*(Y37)</f>
        <v>0</v>
      </c>
      <c r="Z75" s="541"/>
      <c r="AA75" s="207"/>
      <c r="AB75" s="208"/>
      <c r="AC75" s="209"/>
      <c r="AD75" s="561"/>
      <c r="AE75" s="185">
        <f t="shared" si="23"/>
        <v>0</v>
      </c>
      <c r="AF75" s="210">
        <f t="shared" si="23"/>
        <v>0</v>
      </c>
      <c r="AG75" s="210">
        <f t="shared" si="23"/>
        <v>0</v>
      </c>
      <c r="AH75" s="179"/>
      <c r="AI75" s="187">
        <f t="shared" si="24"/>
        <v>0</v>
      </c>
    </row>
    <row r="76" spans="1:35" ht="20.25" customHeight="1">
      <c r="A76" s="18"/>
      <c r="B76" s="18"/>
      <c r="C76" s="18"/>
      <c r="D76" s="21" t="s">
        <v>180</v>
      </c>
      <c r="E76" s="173" t="str">
        <f>CONCATENATE(TEXT(LOOKUP($E$9,RATES!$M$7:$M$16,RATES!$P$7:$P$16),"0.00%")," - ",TEXT(LOOKUP($AB$9,RATES!$M$7:$M$16,RATES!$P$7:$P$16),"0.00%"))</f>
        <v>32.00% - 32.00%</v>
      </c>
      <c r="F76" s="30"/>
      <c r="G76" s="30"/>
      <c r="K76" s="207">
        <f>ROUND(LOOKUP($L$9,RATES!$M$7:$M$16,RATES!$P$7:$P$16)*(K38),0)</f>
        <v>0</v>
      </c>
      <c r="L76" s="208">
        <f>ROUND(LOOKUP($L$9,RATES!$M$7:$M$16,RATES!$P$7:$P$16)*(L38),0)</f>
        <v>0</v>
      </c>
      <c r="M76" s="209">
        <f>LOOKUP($L$9,RATES!$M$7:$M$16,RATES!$P$7:$P$16)*(M38)</f>
        <v>0</v>
      </c>
      <c r="N76" s="512"/>
      <c r="O76" s="145">
        <f>ROUND(LOOKUP($P$9,RATES!$M$7:$M$16,RATES!$P$7:$P$16)*(O38),0)</f>
        <v>0</v>
      </c>
      <c r="P76" s="146">
        <f>ROUND(LOOKUP($P$9,RATES!$M$7:$M$16,RATES!$P$7:$P$16)*(P38),0)</f>
        <v>0</v>
      </c>
      <c r="Q76" s="147">
        <f>LOOKUP($P$9,RATES!$M$7:$M$16,RATES!$P$7:$P$16)*(Q38)</f>
        <v>0</v>
      </c>
      <c r="R76" s="475"/>
      <c r="S76" s="207">
        <f>ROUND(LOOKUP($T$9,RATES!$M$7:$M$16,RATES!$P$7:$P$16)*(S38),0)</f>
        <v>0</v>
      </c>
      <c r="T76" s="208">
        <f>ROUND(LOOKUP($T$9,RATES!$M$7:$M$16,RATES!$P$7:$P$16)*(T38),0)</f>
        <v>0</v>
      </c>
      <c r="U76" s="209">
        <f>LOOKUP($T$9,RATES!$M$7:$M$16,RATES!$P$7:$P$16)*(U38)</f>
        <v>0</v>
      </c>
      <c r="V76" s="525"/>
      <c r="W76" s="145">
        <f>ROUND(LOOKUP($X$9,RATES!$M$7:$M$16,RATES!$P$7:$P$16)*(W38),0)</f>
        <v>0</v>
      </c>
      <c r="X76" s="146">
        <f>ROUND(LOOKUP($X$9,RATES!$M$7:$M$16,RATES!$P$7:$P$16)*(X38),0)</f>
        <v>0</v>
      </c>
      <c r="Y76" s="147">
        <f>LOOKUP($X$9,RATES!$M$7:$M$16,RATES!$P$7:$P$16)*(Y38)</f>
        <v>0</v>
      </c>
      <c r="Z76" s="541"/>
      <c r="AA76" s="207"/>
      <c r="AB76" s="208"/>
      <c r="AC76" s="209"/>
      <c r="AD76" s="561"/>
      <c r="AE76" s="185">
        <f t="shared" si="23"/>
        <v>0</v>
      </c>
      <c r="AF76" s="210">
        <f t="shared" si="23"/>
        <v>0</v>
      </c>
      <c r="AG76" s="210">
        <f t="shared" si="23"/>
        <v>0</v>
      </c>
      <c r="AH76" s="179"/>
      <c r="AI76" s="187">
        <f t="shared" si="24"/>
        <v>0</v>
      </c>
    </row>
    <row r="77" spans="1:35" ht="20.25" customHeight="1">
      <c r="A77" s="18"/>
      <c r="B77" s="18"/>
      <c r="C77" s="18"/>
      <c r="D77" s="21" t="s">
        <v>180</v>
      </c>
      <c r="E77" s="173" t="str">
        <f>CONCATENATE(TEXT(LOOKUP($E$9,RATES!$M$7:$M$16,RATES!$P$7:$P$16),"0.00%")," - ",TEXT(LOOKUP($AB$9,RATES!$M$7:$M$16,RATES!$P$7:$P$16),"0.00%"))</f>
        <v>32.00% - 32.00%</v>
      </c>
      <c r="F77" s="30"/>
      <c r="G77" s="30"/>
      <c r="K77" s="207">
        <f>ROUND(LOOKUP($L$9,RATES!$M$7:$M$16,RATES!$P$7:$P$16)*(K39),0)</f>
        <v>0</v>
      </c>
      <c r="L77" s="208">
        <f>ROUND(LOOKUP($L$9,RATES!$M$7:$M$16,RATES!$P$7:$P$16)*(L39),0)</f>
        <v>0</v>
      </c>
      <c r="M77" s="209">
        <f>LOOKUP($L$9,RATES!$M$7:$M$16,RATES!$P$7:$P$16)*(M39)</f>
        <v>0</v>
      </c>
      <c r="N77" s="512"/>
      <c r="O77" s="145">
        <f>ROUND(LOOKUP($P$9,RATES!$M$7:$M$16,RATES!$P$7:$P$16)*(O39),0)</f>
        <v>0</v>
      </c>
      <c r="P77" s="146">
        <f>ROUND(LOOKUP($P$9,RATES!$M$7:$M$16,RATES!$P$7:$P$16)*(P39),0)</f>
        <v>0</v>
      </c>
      <c r="Q77" s="147">
        <f>LOOKUP($P$9,RATES!$M$7:$M$16,RATES!$P$7:$P$16)*(Q39)</f>
        <v>0</v>
      </c>
      <c r="R77" s="475"/>
      <c r="S77" s="207">
        <f>ROUND(LOOKUP($T$9,RATES!$M$7:$M$16,RATES!$P$7:$P$16)*(S39),0)</f>
        <v>0</v>
      </c>
      <c r="T77" s="208">
        <f>ROUND(LOOKUP($T$9,RATES!$M$7:$M$16,RATES!$P$7:$P$16)*(T39),0)</f>
        <v>0</v>
      </c>
      <c r="U77" s="209">
        <f>LOOKUP($T$9,RATES!$M$7:$M$16,RATES!$P$7:$P$16)*(U39)</f>
        <v>0</v>
      </c>
      <c r="V77" s="525"/>
      <c r="W77" s="145">
        <f>ROUND(LOOKUP($X$9,RATES!$M$7:$M$16,RATES!$P$7:$P$16)*(W39),0)</f>
        <v>0</v>
      </c>
      <c r="X77" s="146">
        <f>ROUND(LOOKUP($X$9,RATES!$M$7:$M$16,RATES!$P$7:$P$16)*(X39),0)</f>
        <v>0</v>
      </c>
      <c r="Y77" s="147">
        <f>LOOKUP($X$9,RATES!$M$7:$M$16,RATES!$P$7:$P$16)*(Y39)</f>
        <v>0</v>
      </c>
      <c r="Z77" s="541"/>
      <c r="AA77" s="207"/>
      <c r="AB77" s="208"/>
      <c r="AC77" s="209"/>
      <c r="AD77" s="561"/>
      <c r="AE77" s="185">
        <f t="shared" si="23"/>
        <v>0</v>
      </c>
      <c r="AF77" s="210">
        <f t="shared" si="23"/>
        <v>0</v>
      </c>
      <c r="AG77" s="210">
        <f t="shared" si="23"/>
        <v>0</v>
      </c>
      <c r="AH77" s="179"/>
      <c r="AI77" s="187">
        <f t="shared" si="24"/>
        <v>0</v>
      </c>
    </row>
    <row r="78" spans="1:35" ht="20.25" customHeight="1">
      <c r="A78" s="18"/>
      <c r="B78" s="18"/>
      <c r="C78" s="18"/>
      <c r="D78" s="21" t="s">
        <v>180</v>
      </c>
      <c r="E78" s="173" t="str">
        <f>CONCATENATE(TEXT(LOOKUP($E$9,RATES!$M$7:$M$16,RATES!$P$7:$P$16),"0.00%")," - ",TEXT(LOOKUP($AB$9,RATES!$M$7:$M$16,RATES!$P$7:$P$16),"0.00%"))</f>
        <v>32.00% - 32.00%</v>
      </c>
      <c r="F78" s="30"/>
      <c r="G78" s="30"/>
      <c r="K78" s="207">
        <f>ROUND(LOOKUP($L$9,RATES!$M$7:$M$16,RATES!$P$7:$P$16)*(K40),0)</f>
        <v>0</v>
      </c>
      <c r="L78" s="208">
        <f>ROUND(LOOKUP($L$9,RATES!$M$7:$M$16,RATES!$P$7:$P$16)*(L40),0)</f>
        <v>0</v>
      </c>
      <c r="M78" s="209">
        <f>LOOKUP($L$9,RATES!$M$7:$M$16,RATES!$P$7:$P$16)*(M40)</f>
        <v>0</v>
      </c>
      <c r="N78" s="512"/>
      <c r="O78" s="145">
        <f>ROUND(LOOKUP($P$9,RATES!$M$7:$M$16,RATES!$P$7:$P$16)*(O40),0)</f>
        <v>0</v>
      </c>
      <c r="P78" s="146">
        <f>ROUND(LOOKUP($P$9,RATES!$M$7:$M$16,RATES!$P$7:$P$16)*(P40),0)</f>
        <v>0</v>
      </c>
      <c r="Q78" s="147">
        <f>LOOKUP($P$9,RATES!$M$7:$M$16,RATES!$P$7:$P$16)*(Q40)</f>
        <v>0</v>
      </c>
      <c r="R78" s="475"/>
      <c r="S78" s="207">
        <f>ROUND(LOOKUP($T$9,RATES!$M$7:$M$16,RATES!$P$7:$P$16)*(S40),0)</f>
        <v>0</v>
      </c>
      <c r="T78" s="208">
        <f>ROUND(LOOKUP($T$9,RATES!$M$7:$M$16,RATES!$P$7:$P$16)*(T40),0)</f>
        <v>0</v>
      </c>
      <c r="U78" s="209">
        <f>LOOKUP($T$9,RATES!$M$7:$M$16,RATES!$P$7:$P$16)*(U40)</f>
        <v>0</v>
      </c>
      <c r="V78" s="525"/>
      <c r="W78" s="145">
        <f>ROUND(LOOKUP($X$9,RATES!$M$7:$M$16,RATES!$P$7:$P$16)*(W40),0)</f>
        <v>0</v>
      </c>
      <c r="X78" s="146">
        <f>ROUND(LOOKUP($X$9,RATES!$M$7:$M$16,RATES!$P$7:$P$16)*(X40),0)</f>
        <v>0</v>
      </c>
      <c r="Y78" s="147">
        <f>LOOKUP($X$9,RATES!$M$7:$M$16,RATES!$P$7:$P$16)*(Y40)</f>
        <v>0</v>
      </c>
      <c r="Z78" s="541"/>
      <c r="AA78" s="207"/>
      <c r="AB78" s="208"/>
      <c r="AC78" s="209"/>
      <c r="AD78" s="561"/>
      <c r="AE78" s="185">
        <f t="shared" si="23"/>
        <v>0</v>
      </c>
      <c r="AF78" s="210">
        <f t="shared" si="23"/>
        <v>0</v>
      </c>
      <c r="AG78" s="210">
        <f t="shared" si="23"/>
        <v>0</v>
      </c>
      <c r="AH78" s="179"/>
      <c r="AI78" s="187">
        <f t="shared" si="24"/>
        <v>0</v>
      </c>
    </row>
    <row r="79" spans="1:35" ht="20.25" customHeight="1">
      <c r="A79" s="18"/>
      <c r="B79" s="18"/>
      <c r="C79" s="18"/>
      <c r="D79" s="21" t="s">
        <v>180</v>
      </c>
      <c r="E79" s="173" t="str">
        <f>CONCATENATE(TEXT(LOOKUP($E$9,RATES!$M$7:$M$16,RATES!$P$7:$P$16),"0.00%")," - ",TEXT(LOOKUP($AB$9,RATES!$M$7:$M$16,RATES!$P$7:$P$16),"0.00%"))</f>
        <v>32.00% - 32.00%</v>
      </c>
      <c r="F79" s="30"/>
      <c r="G79" s="30"/>
      <c r="K79" s="207">
        <f>ROUND(LOOKUP($L$9,RATES!$M$7:$M$16,RATES!$P$7:$P$16)*(K41),0)</f>
        <v>0</v>
      </c>
      <c r="L79" s="208">
        <f>ROUND(LOOKUP($L$9,RATES!$M$7:$M$16,RATES!$P$7:$P$16)*(L41),0)</f>
        <v>0</v>
      </c>
      <c r="M79" s="209">
        <f>LOOKUP($L$9,RATES!$M$7:$M$16,RATES!$P$7:$P$16)*(M41)</f>
        <v>0</v>
      </c>
      <c r="N79" s="512"/>
      <c r="O79" s="145">
        <f>ROUND(LOOKUP($P$9,RATES!$M$7:$M$16,RATES!$P$7:$P$16)*(O41),0)</f>
        <v>0</v>
      </c>
      <c r="P79" s="146">
        <f>ROUND(LOOKUP($P$9,RATES!$M$7:$M$16,RATES!$P$7:$P$16)*(P41),0)</f>
        <v>0</v>
      </c>
      <c r="Q79" s="147">
        <f>LOOKUP($P$9,RATES!$M$7:$M$16,RATES!$P$7:$P$16)*(Q41)</f>
        <v>0</v>
      </c>
      <c r="R79" s="475"/>
      <c r="S79" s="207">
        <f>ROUND(LOOKUP($T$9,RATES!$M$7:$M$16,RATES!$P$7:$P$16)*(S41),0)</f>
        <v>0</v>
      </c>
      <c r="T79" s="208">
        <f>ROUND(LOOKUP($T$9,RATES!$M$7:$M$16,RATES!$P$7:$P$16)*(T41),0)</f>
        <v>0</v>
      </c>
      <c r="U79" s="209">
        <f>LOOKUP($T$9,RATES!$M$7:$M$16,RATES!$P$7:$P$16)*(U41)</f>
        <v>0</v>
      </c>
      <c r="V79" s="525"/>
      <c r="W79" s="145">
        <f>ROUND(LOOKUP($X$9,RATES!$M$7:$M$16,RATES!$P$7:$P$16)*(W41),0)</f>
        <v>0</v>
      </c>
      <c r="X79" s="146">
        <f>ROUND(LOOKUP($X$9,RATES!$M$7:$M$16,RATES!$P$7:$P$16)*(X41),0)</f>
        <v>0</v>
      </c>
      <c r="Y79" s="147">
        <f>LOOKUP($X$9,RATES!$M$7:$M$16,RATES!$P$7:$P$16)*(Y41)</f>
        <v>0</v>
      </c>
      <c r="Z79" s="541"/>
      <c r="AA79" s="207"/>
      <c r="AB79" s="208"/>
      <c r="AC79" s="209"/>
      <c r="AD79" s="561"/>
      <c r="AE79" s="185">
        <f t="shared" si="23"/>
        <v>0</v>
      </c>
      <c r="AF79" s="210">
        <f>SUM(L79 + P79+T79+ X79+AB79)</f>
        <v>0</v>
      </c>
      <c r="AG79" s="210">
        <f t="shared" si="23"/>
        <v>0</v>
      </c>
      <c r="AH79" s="179"/>
      <c r="AI79" s="187">
        <f t="shared" si="24"/>
        <v>0</v>
      </c>
    </row>
    <row r="80" spans="1:35" ht="20.25" customHeight="1">
      <c r="A80" s="18"/>
      <c r="B80" s="18"/>
      <c r="C80" s="18"/>
      <c r="D80" s="432" t="s">
        <v>180</v>
      </c>
      <c r="E80" s="173" t="str">
        <f>CONCATENATE(TEXT(LOOKUP($E$9,RATES!$M$7:$M$16,RATES!$P$7:$P$16),"0.00%")," - ",TEXT(LOOKUP($AB$9,RATES!$M$7:$M$16,RATES!$P$7:$P$16),"0.00%"))</f>
        <v>32.00% - 32.00%</v>
      </c>
      <c r="F80" s="30"/>
      <c r="G80" s="30"/>
      <c r="K80" s="207">
        <f>ROUND(LOOKUP($L$9,RATES!$M$7:$M$16,RATES!$P$7:$P$16)*(K42),0)</f>
        <v>0</v>
      </c>
      <c r="L80" s="208">
        <f>ROUND(LOOKUP($L$9,RATES!$M$7:$M$16,RATES!$P$7:$P$16)*(L42),0)</f>
        <v>0</v>
      </c>
      <c r="M80" s="209">
        <f>LOOKUP($L$9,RATES!$M$7:$M$16,RATES!$P$7:$P$16)*(M42)</f>
        <v>0</v>
      </c>
      <c r="N80" s="512"/>
      <c r="O80" s="145">
        <f>ROUND(LOOKUP($P$9,RATES!$M$7:$M$16,RATES!$P$7:$P$16)*(O42),0)</f>
        <v>0</v>
      </c>
      <c r="P80" s="146">
        <f>ROUND(LOOKUP($P$9,RATES!$M$7:$M$16,RATES!$P$7:$P$16)*(P42),0)</f>
        <v>0</v>
      </c>
      <c r="Q80" s="147">
        <f>LOOKUP($P$9,RATES!$M$7:$M$16,RATES!$P$7:$P$16)*(Q42)</f>
        <v>0</v>
      </c>
      <c r="R80" s="475"/>
      <c r="S80" s="207">
        <f>ROUND(LOOKUP($T$9,RATES!$M$7:$M$16,RATES!$P$7:$P$16)*(S42),0)</f>
        <v>0</v>
      </c>
      <c r="T80" s="208">
        <f>ROUND(LOOKUP($T$9,RATES!$M$7:$M$16,RATES!$P$7:$P$16)*(T42),0)</f>
        <v>0</v>
      </c>
      <c r="U80" s="209">
        <f>LOOKUP($T$9,RATES!$M$7:$M$16,RATES!$P$7:$P$16)*(U42)</f>
        <v>0</v>
      </c>
      <c r="V80" s="525"/>
      <c r="W80" s="145">
        <f>ROUND(LOOKUP($X$9,RATES!$M$7:$M$16,RATES!$P$7:$P$16)*(W42),0)</f>
        <v>0</v>
      </c>
      <c r="X80" s="146">
        <f>ROUND(LOOKUP($X$9,RATES!$M$7:$M$16,RATES!$P$7:$P$16)*(X42),0)</f>
        <v>0</v>
      </c>
      <c r="Y80" s="147">
        <f>LOOKUP($X$9,RATES!$M$7:$M$16,RATES!$P$7:$P$16)*(Y42)</f>
        <v>0</v>
      </c>
      <c r="Z80" s="541"/>
      <c r="AA80" s="207"/>
      <c r="AB80" s="208"/>
      <c r="AC80" s="209"/>
      <c r="AD80" s="561"/>
      <c r="AE80" s="185">
        <f t="shared" si="23"/>
        <v>0</v>
      </c>
      <c r="AF80" s="210">
        <f t="shared" si="23"/>
        <v>0</v>
      </c>
      <c r="AG80" s="210">
        <f t="shared" si="23"/>
        <v>0</v>
      </c>
      <c r="AH80" s="179"/>
      <c r="AI80" s="187">
        <f t="shared" si="24"/>
        <v>0</v>
      </c>
    </row>
    <row r="81" spans="1:35" ht="20.25" customHeight="1">
      <c r="A81" s="18"/>
      <c r="B81" s="18"/>
      <c r="C81" s="18"/>
      <c r="D81" s="123" t="s">
        <v>258</v>
      </c>
      <c r="E81" s="739">
        <f>(RATES!$H$10)</f>
        <v>0.02</v>
      </c>
      <c r="F81" s="228"/>
      <c r="G81" s="228"/>
      <c r="H81" s="79"/>
      <c r="I81" s="79"/>
      <c r="J81" s="79"/>
      <c r="K81" s="207">
        <f>ROUND($E81*(K44+K45+K46+K48+K49+K50+K51+K52+K53),0)</f>
        <v>0</v>
      </c>
      <c r="L81" s="208">
        <f>ROUND($E81*(L48+L49+L50+L51+L52+L53),0)</f>
        <v>0</v>
      </c>
      <c r="M81" s="209">
        <f>ROUND($E81*(M48+M49+M50+M51+M52+M53),0)</f>
        <v>0</v>
      </c>
      <c r="N81" s="512"/>
      <c r="O81" s="145">
        <f>ROUND($E81*(O44+O45+O46+O48+O49+O50+O51+O52+O53),0)</f>
        <v>0</v>
      </c>
      <c r="P81" s="146">
        <f>ROUND($E81*(P48+P49+P50+P51+P52+P53),0)</f>
        <v>0</v>
      </c>
      <c r="Q81" s="147">
        <f>ROUND($E81*(Q48+Q49+Q50+Q51+Q52+Q53),0)</f>
        <v>0</v>
      </c>
      <c r="R81" s="475"/>
      <c r="S81" s="207">
        <f>ROUND($E81*(S44+S45+S46+S48+S49+S50+S51+S52+S53),0)</f>
        <v>0</v>
      </c>
      <c r="T81" s="208">
        <f>ROUND($E81*(T48+T49+T50+T51+T52+T53),0)</f>
        <v>0</v>
      </c>
      <c r="U81" s="209">
        <f>ROUND($E81*(U48+U49+U50+U51+U52+U53),0)</f>
        <v>0</v>
      </c>
      <c r="V81" s="525"/>
      <c r="W81" s="145">
        <f>ROUND($E81*(W44+W45+W46+W48+W49+W50+W51+W52+W53),0)</f>
        <v>0</v>
      </c>
      <c r="X81" s="146">
        <f>ROUND($E81*(X48+X49+X50+X51+X52+X53),0)</f>
        <v>0</v>
      </c>
      <c r="Y81" s="147">
        <f>ROUND($E81*(Y48+Y49+Y50+Y51+Y52+Y53),0)</f>
        <v>0</v>
      </c>
      <c r="Z81" s="541"/>
      <c r="AA81" s="207"/>
      <c r="AB81" s="208"/>
      <c r="AC81" s="209"/>
      <c r="AD81" s="561"/>
      <c r="AE81" s="185">
        <f t="shared" si="23"/>
        <v>0</v>
      </c>
      <c r="AF81" s="210">
        <f t="shared" si="23"/>
        <v>0</v>
      </c>
      <c r="AG81" s="210">
        <f t="shared" si="23"/>
        <v>0</v>
      </c>
      <c r="AH81" s="179"/>
      <c r="AI81" s="187">
        <f t="shared" si="24"/>
        <v>0</v>
      </c>
    </row>
    <row r="82" spans="1:35" ht="20.25" customHeight="1">
      <c r="A82" s="18"/>
      <c r="B82" s="18"/>
      <c r="C82" s="18"/>
      <c r="D82" s="123"/>
      <c r="E82" s="173"/>
      <c r="F82" s="228" t="s">
        <v>240</v>
      </c>
      <c r="G82" s="228" t="s">
        <v>241</v>
      </c>
      <c r="H82" s="79" t="s">
        <v>242</v>
      </c>
      <c r="I82" s="79"/>
      <c r="J82" s="79"/>
      <c r="K82" s="207"/>
      <c r="L82" s="208"/>
      <c r="M82" s="209"/>
      <c r="N82" s="512"/>
      <c r="O82" s="145"/>
      <c r="P82" s="146"/>
      <c r="Q82" s="147"/>
      <c r="R82" s="475"/>
      <c r="S82" s="207"/>
      <c r="T82" s="208"/>
      <c r="U82" s="209"/>
      <c r="V82" s="525"/>
      <c r="W82" s="145"/>
      <c r="X82" s="146"/>
      <c r="Y82" s="147"/>
      <c r="Z82" s="541"/>
      <c r="AA82" s="207"/>
      <c r="AB82" s="208"/>
      <c r="AC82" s="209"/>
      <c r="AD82" s="561"/>
      <c r="AE82" s="185"/>
      <c r="AF82" s="210"/>
      <c r="AG82" s="210"/>
      <c r="AH82" s="179"/>
      <c r="AI82" s="187"/>
    </row>
    <row r="83" spans="1:35" ht="20.25" customHeight="1">
      <c r="A83" s="216"/>
      <c r="B83" s="217"/>
      <c r="C83" s="217"/>
      <c r="D83" s="21" t="s">
        <v>189</v>
      </c>
      <c r="E83" s="141"/>
      <c r="F83" s="171">
        <v>0</v>
      </c>
      <c r="G83" s="171">
        <v>0</v>
      </c>
      <c r="H83" s="169">
        <v>0</v>
      </c>
      <c r="I83" s="169"/>
      <c r="J83" s="79"/>
      <c r="K83" s="207">
        <v>0</v>
      </c>
      <c r="L83" s="208">
        <v>0</v>
      </c>
      <c r="M83" s="209">
        <f>(F48*F83)+(F49*G83)+(F50*H83)+(F51*F83)+(F52*G83)+(F53*H83)</f>
        <v>0</v>
      </c>
      <c r="N83" s="514"/>
      <c r="O83" s="148">
        <v>0</v>
      </c>
      <c r="P83" s="149">
        <v>0</v>
      </c>
      <c r="Q83" s="147">
        <f>(F48*F83)+(F49*G83)+(F50*H83)+(F51*F83)+(F52*G83)+(F53*H83)</f>
        <v>0</v>
      </c>
      <c r="R83" s="475"/>
      <c r="S83" s="211">
        <v>0</v>
      </c>
      <c r="T83" s="212">
        <v>0</v>
      </c>
      <c r="U83" s="209">
        <f>(F48*F83)+(F49*G83)+(F50*H83)+(F51*F83)+(F52*G83)+(F53*H83)</f>
        <v>0</v>
      </c>
      <c r="V83" s="525"/>
      <c r="W83" s="218">
        <v>0</v>
      </c>
      <c r="X83" s="220">
        <v>0</v>
      </c>
      <c r="Y83" s="147">
        <f>(F48*F83)+(F49*G83)+(F50*H83)+(F51*F83)+(F52*G83)+(F53*H83)</f>
        <v>0</v>
      </c>
      <c r="Z83" s="541"/>
      <c r="AA83" s="211"/>
      <c r="AB83" s="212"/>
      <c r="AC83" s="213"/>
      <c r="AD83" s="567"/>
      <c r="AE83" s="185">
        <f t="shared" si="23"/>
        <v>0</v>
      </c>
      <c r="AF83" s="210">
        <f t="shared" si="23"/>
        <v>0</v>
      </c>
      <c r="AG83" s="210">
        <f>SUM(M83:AC83)</f>
        <v>0</v>
      </c>
      <c r="AH83" s="179"/>
      <c r="AI83" s="187">
        <f>SUM(AE83:AG83)</f>
        <v>0</v>
      </c>
    </row>
    <row r="84" spans="1:35" ht="20.25" customHeight="1">
      <c r="A84" s="217"/>
      <c r="B84" s="217"/>
      <c r="C84" s="217"/>
      <c r="D84" s="123" t="s">
        <v>243</v>
      </c>
      <c r="E84" s="141"/>
      <c r="F84" s="171">
        <v>0</v>
      </c>
      <c r="G84" s="171">
        <v>0</v>
      </c>
      <c r="H84" s="169">
        <v>0</v>
      </c>
      <c r="I84" s="169"/>
      <c r="J84" s="169"/>
      <c r="K84" s="207">
        <f>(F48*F84)+(F49*G84)+(F50*H84)+(F51*F84)+(F52*G84)+(F53*H84)</f>
        <v>0</v>
      </c>
      <c r="L84" s="208">
        <v>0</v>
      </c>
      <c r="M84" s="209">
        <v>0</v>
      </c>
      <c r="N84" s="514"/>
      <c r="O84" s="145">
        <f>K84+(K84*(RATES!$H$49))</f>
        <v>0</v>
      </c>
      <c r="P84" s="149">
        <v>0</v>
      </c>
      <c r="Q84" s="150">
        <v>0</v>
      </c>
      <c r="R84" s="475"/>
      <c r="S84" s="207">
        <f>O84+(O84*(RATES!$H$49))</f>
        <v>0</v>
      </c>
      <c r="T84" s="212">
        <v>0</v>
      </c>
      <c r="U84" s="213">
        <f>VALUE(Q84)*0.03</f>
        <v>0</v>
      </c>
      <c r="V84" s="525"/>
      <c r="W84" s="145">
        <f>S84+(S84*(RATES!$H$49))</f>
        <v>0</v>
      </c>
      <c r="X84" s="220">
        <v>0</v>
      </c>
      <c r="Y84" s="150">
        <v>0</v>
      </c>
      <c r="Z84" s="541"/>
      <c r="AA84" s="207"/>
      <c r="AB84" s="212"/>
      <c r="AC84" s="213"/>
      <c r="AD84" s="568"/>
      <c r="AE84" s="185">
        <f>SUM(K84:AA84)</f>
        <v>0</v>
      </c>
      <c r="AF84" s="210">
        <f t="shared" si="23"/>
        <v>0</v>
      </c>
      <c r="AG84" s="210">
        <f>SUM(M84 + Q84+U84+ Y84+AC84)</f>
        <v>0</v>
      </c>
      <c r="AH84" s="179"/>
      <c r="AI84" s="187">
        <f t="shared" ref="AI84:AI90" si="25">SUM(AE84:AG84)</f>
        <v>0</v>
      </c>
    </row>
    <row r="85" spans="1:35" ht="20.25" customHeight="1">
      <c r="A85" s="217"/>
      <c r="B85" s="217"/>
      <c r="C85" s="217"/>
      <c r="D85" s="123" t="s">
        <v>299</v>
      </c>
      <c r="E85" s="144"/>
      <c r="F85" s="172">
        <v>0</v>
      </c>
      <c r="G85" s="171">
        <v>0</v>
      </c>
      <c r="H85" s="169">
        <v>0</v>
      </c>
      <c r="I85" s="169"/>
      <c r="J85" s="169"/>
      <c r="K85" s="207">
        <f>(F48*F85)+(F49*G85)+(F50*H85)+(F51*F85)+(F52*G85)+(F53*H85)</f>
        <v>0</v>
      </c>
      <c r="L85" s="208">
        <v>0</v>
      </c>
      <c r="M85" s="209">
        <v>0</v>
      </c>
      <c r="N85" s="514"/>
      <c r="O85" s="145">
        <f>K85+(K85*(RATES!$H$48))</f>
        <v>0</v>
      </c>
      <c r="P85" s="149">
        <v>0</v>
      </c>
      <c r="Q85" s="150">
        <v>0</v>
      </c>
      <c r="R85" s="475"/>
      <c r="S85" s="207">
        <f>O85+(O85*(RATES!$H$48))</f>
        <v>0</v>
      </c>
      <c r="T85" s="212">
        <v>0</v>
      </c>
      <c r="U85" s="213">
        <v>0</v>
      </c>
      <c r="V85" s="525"/>
      <c r="W85" s="145">
        <f>S85+(S85*(RATES!$H$48))</f>
        <v>0</v>
      </c>
      <c r="X85" s="220">
        <v>0</v>
      </c>
      <c r="Y85" s="150">
        <v>0</v>
      </c>
      <c r="Z85" s="541"/>
      <c r="AA85" s="207"/>
      <c r="AB85" s="212"/>
      <c r="AC85" s="213"/>
      <c r="AD85" s="568"/>
      <c r="AE85" s="185">
        <f>SUM(K85:AA85)</f>
        <v>0</v>
      </c>
      <c r="AF85" s="210">
        <v>0</v>
      </c>
      <c r="AG85" s="210">
        <v>0</v>
      </c>
      <c r="AH85" s="179"/>
      <c r="AI85" s="187">
        <f t="shared" si="25"/>
        <v>0</v>
      </c>
    </row>
    <row r="86" spans="1:35" ht="20.25" customHeight="1">
      <c r="A86" s="217"/>
      <c r="B86" s="217"/>
      <c r="C86" s="217"/>
      <c r="D86" s="123" t="s">
        <v>300</v>
      </c>
      <c r="E86" s="144"/>
      <c r="F86" s="172">
        <v>0</v>
      </c>
      <c r="G86" s="171">
        <v>0</v>
      </c>
      <c r="H86" s="169">
        <v>0</v>
      </c>
      <c r="I86" s="169"/>
      <c r="J86" s="169"/>
      <c r="K86" s="207">
        <f>(F48*F86)+(F49*G86)+(F50*H86)+(F51*F86)+(F52*G86)+(F53*H86)</f>
        <v>0</v>
      </c>
      <c r="L86" s="208">
        <v>0</v>
      </c>
      <c r="M86" s="209">
        <v>0</v>
      </c>
      <c r="N86" s="514"/>
      <c r="O86" s="145">
        <f>K86+(K86*(RATES!$H$48))</f>
        <v>0</v>
      </c>
      <c r="P86" s="149">
        <v>0</v>
      </c>
      <c r="Q86" s="150">
        <v>0</v>
      </c>
      <c r="R86" s="475"/>
      <c r="S86" s="207">
        <f>O86+(O86*(RATES!$H$48))</f>
        <v>0</v>
      </c>
      <c r="T86" s="212">
        <v>0</v>
      </c>
      <c r="U86" s="213">
        <v>0</v>
      </c>
      <c r="V86" s="525"/>
      <c r="W86" s="145">
        <f>S86+(S86*(RATES!$H$48))</f>
        <v>0</v>
      </c>
      <c r="X86" s="220">
        <v>0</v>
      </c>
      <c r="Y86" s="150">
        <v>0</v>
      </c>
      <c r="Z86" s="546"/>
      <c r="AA86" s="207"/>
      <c r="AB86" s="212"/>
      <c r="AC86" s="213"/>
      <c r="AD86" s="561"/>
      <c r="AE86" s="185">
        <f>SUM(K86:AA86)</f>
        <v>0</v>
      </c>
      <c r="AF86" s="210">
        <v>0</v>
      </c>
      <c r="AG86" s="210">
        <v>0</v>
      </c>
      <c r="AH86" s="179"/>
      <c r="AI86" s="187">
        <f t="shared" si="25"/>
        <v>0</v>
      </c>
    </row>
    <row r="87" spans="1:35" ht="20.25" customHeight="1">
      <c r="A87" s="18"/>
      <c r="B87" s="18"/>
      <c r="C87" s="18"/>
      <c r="D87" s="123" t="s">
        <v>232</v>
      </c>
      <c r="E87" s="739">
        <f>(RATES!$H$10)</f>
        <v>0.02</v>
      </c>
      <c r="F87" s="30"/>
      <c r="G87" s="30"/>
      <c r="J87" s="169"/>
      <c r="K87" s="207">
        <f>ROUND(($E87*K54),0)</f>
        <v>0</v>
      </c>
      <c r="L87" s="208">
        <f>$E87*L50</f>
        <v>0</v>
      </c>
      <c r="M87" s="209">
        <f>$E87*M50</f>
        <v>0</v>
      </c>
      <c r="N87" s="514"/>
      <c r="O87" s="145">
        <f>ROUND(($E87*O54),0)</f>
        <v>0</v>
      </c>
      <c r="P87" s="146">
        <f>$E87*P50</f>
        <v>0</v>
      </c>
      <c r="Q87" s="147">
        <f>$E87*Q50</f>
        <v>0</v>
      </c>
      <c r="R87" s="475"/>
      <c r="S87" s="207">
        <f>ROUND(($E87*S54),0)</f>
        <v>0</v>
      </c>
      <c r="T87" s="208">
        <f>$E87*T50</f>
        <v>0</v>
      </c>
      <c r="U87" s="209">
        <f>$E87*U50</f>
        <v>0</v>
      </c>
      <c r="V87" s="525"/>
      <c r="W87" s="145">
        <f>ROUND(($E87*W54),0)</f>
        <v>0</v>
      </c>
      <c r="X87" s="146">
        <f>$E87*X50</f>
        <v>0</v>
      </c>
      <c r="Y87" s="147">
        <f>$E87*Y50</f>
        <v>0</v>
      </c>
      <c r="Z87" s="546"/>
      <c r="AA87" s="207"/>
      <c r="AB87" s="208"/>
      <c r="AC87" s="209"/>
      <c r="AD87" s="561"/>
      <c r="AE87" s="185">
        <f t="shared" si="23"/>
        <v>0</v>
      </c>
      <c r="AF87" s="210">
        <f t="shared" si="23"/>
        <v>0</v>
      </c>
      <c r="AG87" s="210">
        <f>SUM(M87 + Q87+U87+ Y87+AC87)</f>
        <v>0</v>
      </c>
      <c r="AH87" s="179"/>
      <c r="AI87" s="187">
        <f t="shared" si="25"/>
        <v>0</v>
      </c>
    </row>
    <row r="88" spans="1:35" ht="20.25" customHeight="1">
      <c r="A88" s="18"/>
      <c r="B88" s="18"/>
      <c r="C88" s="18"/>
      <c r="D88" s="21" t="s">
        <v>237</v>
      </c>
      <c r="E88" s="739">
        <f>(RATES!$H$15)</f>
        <v>0.16</v>
      </c>
      <c r="F88" s="30"/>
      <c r="G88" s="30"/>
      <c r="K88" s="207">
        <f>ROUND(($E88*K55),0)</f>
        <v>0</v>
      </c>
      <c r="L88" s="208">
        <f>$E88*L55</f>
        <v>0</v>
      </c>
      <c r="M88" s="209">
        <f>$E88*M55</f>
        <v>0</v>
      </c>
      <c r="N88" s="514"/>
      <c r="O88" s="145">
        <f>ROUND(($E88*O55),0)</f>
        <v>0</v>
      </c>
      <c r="P88" s="146">
        <f>$E88*P55</f>
        <v>0</v>
      </c>
      <c r="Q88" s="147">
        <f>$E88*Q55</f>
        <v>0</v>
      </c>
      <c r="R88" s="475"/>
      <c r="S88" s="207">
        <f>ROUND(($E88*S55),0)</f>
        <v>0</v>
      </c>
      <c r="T88" s="208">
        <f>$E88*T55</f>
        <v>0</v>
      </c>
      <c r="U88" s="209">
        <f>$E88*U55</f>
        <v>0</v>
      </c>
      <c r="V88" s="525"/>
      <c r="W88" s="145">
        <f>ROUND(($E88*W55),0)</f>
        <v>0</v>
      </c>
      <c r="X88" s="146">
        <f>$E88*X55</f>
        <v>0</v>
      </c>
      <c r="Y88" s="147">
        <f>$E88*Y55</f>
        <v>0</v>
      </c>
      <c r="Z88" s="546"/>
      <c r="AA88" s="207"/>
      <c r="AB88" s="208"/>
      <c r="AC88" s="209"/>
      <c r="AD88" s="561"/>
      <c r="AE88" s="185">
        <f t="shared" si="23"/>
        <v>0</v>
      </c>
      <c r="AF88" s="210">
        <f t="shared" si="23"/>
        <v>0</v>
      </c>
      <c r="AG88" s="210">
        <f>SUM(M88 + Q88+U88+ Y88+AC88)</f>
        <v>0</v>
      </c>
      <c r="AH88" s="179"/>
      <c r="AI88" s="187">
        <f t="shared" si="25"/>
        <v>0</v>
      </c>
    </row>
    <row r="89" spans="1:35" ht="20.25" customHeight="1">
      <c r="A89" s="18"/>
      <c r="B89" s="18"/>
      <c r="C89" s="18"/>
      <c r="D89" s="21" t="s">
        <v>182</v>
      </c>
      <c r="E89" s="739">
        <f>(RATES!$H$15)</f>
        <v>0.16</v>
      </c>
      <c r="F89" s="30"/>
      <c r="G89" s="30"/>
      <c r="K89" s="259">
        <f>ROUND(($E89*K56),0)</f>
        <v>0</v>
      </c>
      <c r="L89" s="260">
        <f>$E89*L56</f>
        <v>0</v>
      </c>
      <c r="M89" s="261">
        <f>$E89*M56</f>
        <v>0</v>
      </c>
      <c r="N89" s="514"/>
      <c r="O89" s="151">
        <f>ROUND(($E89*O56),0)</f>
        <v>0</v>
      </c>
      <c r="P89" s="152">
        <f>$E89*P56</f>
        <v>0</v>
      </c>
      <c r="Q89" s="153">
        <f>$E89*Q56</f>
        <v>0</v>
      </c>
      <c r="R89" s="475"/>
      <c r="S89" s="259">
        <f>ROUND(($E89*S56),0)</f>
        <v>0</v>
      </c>
      <c r="T89" s="260">
        <f>$E89*T56</f>
        <v>0</v>
      </c>
      <c r="U89" s="261">
        <f>$E89*U56</f>
        <v>0</v>
      </c>
      <c r="V89" s="525"/>
      <c r="W89" s="151">
        <f>ROUND(($E89*W56),0)</f>
        <v>0</v>
      </c>
      <c r="X89" s="152">
        <f>$E89*X56</f>
        <v>0</v>
      </c>
      <c r="Y89" s="153">
        <f>$E89*Y56</f>
        <v>0</v>
      </c>
      <c r="Z89" s="546"/>
      <c r="AA89" s="259"/>
      <c r="AB89" s="260"/>
      <c r="AC89" s="261"/>
      <c r="AD89" s="569"/>
      <c r="AE89" s="343">
        <f t="shared" si="23"/>
        <v>0</v>
      </c>
      <c r="AF89" s="344">
        <f t="shared" si="23"/>
        <v>0</v>
      </c>
      <c r="AG89" s="344">
        <f>SUM(M89 + Q89+U89+ Y89+AC89)</f>
        <v>0</v>
      </c>
      <c r="AH89" s="345"/>
      <c r="AI89" s="329">
        <f t="shared" si="25"/>
        <v>0</v>
      </c>
    </row>
    <row r="90" spans="1:35" s="31" customFormat="1" ht="20.25" customHeight="1">
      <c r="A90" s="29"/>
      <c r="B90" s="29"/>
      <c r="C90" s="29"/>
      <c r="D90" s="154"/>
      <c r="E90" s="371" t="s">
        <v>12</v>
      </c>
      <c r="F90" s="154"/>
      <c r="G90" s="154"/>
      <c r="H90" s="154"/>
      <c r="I90" s="154"/>
      <c r="J90" s="5"/>
      <c r="K90" s="256">
        <f>SUM(K70:K89)</f>
        <v>0</v>
      </c>
      <c r="L90" s="257">
        <f>SUM(L63:L89)</f>
        <v>0</v>
      </c>
      <c r="M90" s="359">
        <f>SUM(M70:M89)</f>
        <v>0</v>
      </c>
      <c r="N90" s="515"/>
      <c r="O90" s="360">
        <f>SUM(O70:O89)</f>
        <v>0</v>
      </c>
      <c r="P90" s="351">
        <f>SUM(P63:P89)</f>
        <v>0</v>
      </c>
      <c r="Q90" s="361">
        <f>SUM(Q70:Q89)</f>
        <v>0</v>
      </c>
      <c r="R90" s="479"/>
      <c r="S90" s="362">
        <f>SUM(S70:S89)</f>
        <v>0</v>
      </c>
      <c r="T90" s="363">
        <f>SUM(T63:T89)</f>
        <v>0</v>
      </c>
      <c r="U90" s="364">
        <f>SUM(U70:U89)</f>
        <v>0</v>
      </c>
      <c r="V90" s="529"/>
      <c r="W90" s="360">
        <f>SUM(W70:W89)</f>
        <v>0</v>
      </c>
      <c r="X90" s="351">
        <f>SUM(X63:X89)</f>
        <v>0</v>
      </c>
      <c r="Y90" s="361">
        <f>SUM(Y70:Y89)</f>
        <v>0</v>
      </c>
      <c r="Z90" s="540"/>
      <c r="AA90" s="362"/>
      <c r="AB90" s="363"/>
      <c r="AC90" s="364"/>
      <c r="AD90" s="558"/>
      <c r="AE90" s="349">
        <f t="shared" ref="AE90:AF92" si="26">SUM(K90 + O90+S90+ W90+AA90)</f>
        <v>0</v>
      </c>
      <c r="AF90" s="350">
        <f t="shared" si="26"/>
        <v>0</v>
      </c>
      <c r="AG90" s="350">
        <f>SUM(M90 + Q90+U90+ Y90+AC90)</f>
        <v>0</v>
      </c>
      <c r="AH90" s="351"/>
      <c r="AI90" s="352">
        <f t="shared" si="25"/>
        <v>0</v>
      </c>
    </row>
    <row r="91" spans="1:35" ht="20.25" customHeight="1">
      <c r="A91" s="18"/>
      <c r="B91" s="18"/>
      <c r="C91" s="18"/>
      <c r="D91" s="18"/>
      <c r="E91" s="29"/>
      <c r="F91" s="29"/>
      <c r="G91" s="29"/>
      <c r="H91" s="29"/>
      <c r="I91" s="29"/>
      <c r="J91" s="154"/>
      <c r="K91" s="207"/>
      <c r="L91" s="208"/>
      <c r="M91" s="262"/>
      <c r="N91" s="512"/>
      <c r="O91" s="202"/>
      <c r="P91" s="179"/>
      <c r="Q91" s="203"/>
      <c r="R91" s="475"/>
      <c r="S91" s="291"/>
      <c r="T91" s="180"/>
      <c r="U91" s="292"/>
      <c r="V91" s="525"/>
      <c r="W91" s="202"/>
      <c r="X91" s="179"/>
      <c r="Y91" s="203"/>
      <c r="Z91" s="546"/>
      <c r="AA91" s="291"/>
      <c r="AB91" s="180"/>
      <c r="AC91" s="292"/>
      <c r="AD91" s="560"/>
      <c r="AE91" s="185"/>
      <c r="AF91" s="210"/>
      <c r="AG91" s="210"/>
      <c r="AH91" s="179"/>
      <c r="AI91" s="187"/>
    </row>
    <row r="92" spans="1:35" s="31" customFormat="1" ht="20.25" customHeight="1">
      <c r="A92" s="29"/>
      <c r="E92" s="372" t="s">
        <v>13</v>
      </c>
      <c r="F92" s="373"/>
      <c r="G92" s="162"/>
      <c r="H92" s="154"/>
      <c r="I92" s="154"/>
      <c r="J92" s="29"/>
      <c r="K92" s="802">
        <f>SUM(K90+K59)</f>
        <v>0</v>
      </c>
      <c r="L92" s="803">
        <f>SUM(L90+L59)</f>
        <v>0</v>
      </c>
      <c r="M92" s="806">
        <f>SUM(M90+M59)</f>
        <v>0</v>
      </c>
      <c r="N92" s="515"/>
      <c r="O92" s="841">
        <f>SUM(O90+O59)</f>
        <v>0</v>
      </c>
      <c r="P92" s="842">
        <f>SUM(P90+P59)</f>
        <v>0</v>
      </c>
      <c r="Q92" s="843">
        <f>SUM(Q90+Q59)</f>
        <v>0</v>
      </c>
      <c r="R92" s="476"/>
      <c r="S92" s="847">
        <f>SUM(S90+S59)</f>
        <v>0</v>
      </c>
      <c r="T92" s="848">
        <f>SUM(T90+T59)</f>
        <v>0</v>
      </c>
      <c r="U92" s="849">
        <f>SUM(U90+U59)</f>
        <v>0</v>
      </c>
      <c r="V92" s="526"/>
      <c r="W92" s="841">
        <f>SUM(W90+W59)</f>
        <v>0</v>
      </c>
      <c r="X92" s="842">
        <f>SUM(X90+X59)</f>
        <v>0</v>
      </c>
      <c r="Y92" s="843">
        <f>SUM(Y90+Y59)</f>
        <v>0</v>
      </c>
      <c r="Z92" s="547"/>
      <c r="AA92" s="368"/>
      <c r="AB92" s="369"/>
      <c r="AC92" s="370"/>
      <c r="AD92" s="570"/>
      <c r="AE92" s="798">
        <f t="shared" si="26"/>
        <v>0</v>
      </c>
      <c r="AF92" s="799">
        <f t="shared" si="26"/>
        <v>0</v>
      </c>
      <c r="AG92" s="799">
        <f>SUM(M92 + Q92+U92+ Y92+AC92)</f>
        <v>0</v>
      </c>
      <c r="AH92" s="800"/>
      <c r="AI92" s="801">
        <f>SUM(AE92:AG92)</f>
        <v>0</v>
      </c>
    </row>
    <row r="93" spans="1:35" s="31" customFormat="1" ht="20.25" customHeight="1">
      <c r="A93" s="29"/>
      <c r="B93" s="372"/>
      <c r="C93" s="373"/>
      <c r="D93" s="162"/>
      <c r="E93" s="154"/>
      <c r="F93" s="154"/>
      <c r="G93" s="154"/>
      <c r="H93" s="154"/>
      <c r="I93" s="154"/>
      <c r="J93" s="154"/>
      <c r="K93" s="256"/>
      <c r="L93" s="257"/>
      <c r="M93" s="258"/>
      <c r="N93" s="515"/>
      <c r="O93" s="365"/>
      <c r="P93" s="366"/>
      <c r="Q93" s="367"/>
      <c r="R93" s="476"/>
      <c r="S93" s="368"/>
      <c r="T93" s="369"/>
      <c r="U93" s="370"/>
      <c r="V93" s="526"/>
      <c r="W93" s="365"/>
      <c r="X93" s="366"/>
      <c r="Y93" s="367"/>
      <c r="Z93" s="547"/>
      <c r="AA93" s="368"/>
      <c r="AB93" s="369"/>
      <c r="AC93" s="370"/>
      <c r="AD93" s="570"/>
      <c r="AE93" s="349"/>
      <c r="AF93" s="350"/>
      <c r="AG93" s="350"/>
      <c r="AH93" s="351"/>
      <c r="AI93" s="352"/>
    </row>
    <row r="94" spans="1:35" ht="20.25" customHeight="1">
      <c r="A94" s="18"/>
      <c r="B94" s="21" t="s">
        <v>14</v>
      </c>
      <c r="C94" s="35" t="s">
        <v>15</v>
      </c>
      <c r="D94" s="18"/>
      <c r="E94" s="29"/>
      <c r="F94" s="29"/>
      <c r="G94" s="29"/>
      <c r="H94" s="29"/>
      <c r="I94" s="29"/>
      <c r="J94" s="154"/>
      <c r="K94" s="207"/>
      <c r="L94" s="208"/>
      <c r="M94" s="249"/>
      <c r="N94" s="512"/>
      <c r="O94" s="202"/>
      <c r="P94" s="179"/>
      <c r="Q94" s="203"/>
      <c r="R94" s="475"/>
      <c r="S94" s="291"/>
      <c r="T94" s="180"/>
      <c r="U94" s="292"/>
      <c r="V94" s="525"/>
      <c r="W94" s="202"/>
      <c r="X94" s="179"/>
      <c r="Y94" s="203"/>
      <c r="Z94" s="546"/>
      <c r="AA94" s="291"/>
      <c r="AB94" s="180"/>
      <c r="AC94" s="292"/>
      <c r="AD94" s="560"/>
      <c r="AE94" s="185"/>
      <c r="AF94" s="210"/>
      <c r="AG94" s="210"/>
      <c r="AH94" s="179"/>
      <c r="AI94" s="187"/>
    </row>
    <row r="95" spans="1:35" ht="20.25" customHeight="1">
      <c r="A95" s="18"/>
      <c r="B95" s="21"/>
      <c r="C95" s="21"/>
      <c r="D95" s="21" t="s">
        <v>83</v>
      </c>
      <c r="E95" s="90"/>
      <c r="F95" s="29"/>
      <c r="G95" s="29"/>
      <c r="H95" s="29"/>
      <c r="I95" s="29"/>
      <c r="J95" s="29"/>
      <c r="K95" s="248">
        <v>0</v>
      </c>
      <c r="L95" s="178">
        <v>0</v>
      </c>
      <c r="M95" s="249">
        <v>0</v>
      </c>
      <c r="N95" s="512"/>
      <c r="O95" s="218">
        <v>0</v>
      </c>
      <c r="P95" s="324">
        <v>0</v>
      </c>
      <c r="Q95" s="325">
        <v>0</v>
      </c>
      <c r="R95" s="475"/>
      <c r="S95" s="248">
        <v>0</v>
      </c>
      <c r="T95" s="293">
        <v>0</v>
      </c>
      <c r="U95" s="294">
        <v>0</v>
      </c>
      <c r="V95" s="525"/>
      <c r="W95" s="218">
        <v>0</v>
      </c>
      <c r="X95" s="324">
        <v>0</v>
      </c>
      <c r="Y95" s="325">
        <v>0</v>
      </c>
      <c r="Z95" s="546"/>
      <c r="AA95" s="248"/>
      <c r="AB95" s="293"/>
      <c r="AC95" s="294"/>
      <c r="AD95" s="560"/>
      <c r="AE95" s="185">
        <f>SUM(K95 + O95+S95+ W95+AA95)</f>
        <v>0</v>
      </c>
      <c r="AF95" s="210">
        <f>SUM(L95 + P95+T95+ X95+AB95)</f>
        <v>0</v>
      </c>
      <c r="AG95" s="210">
        <f>SUM(M95 + Q95+U95+ Y95+AC95)</f>
        <v>0</v>
      </c>
      <c r="AH95" s="179"/>
      <c r="AI95" s="187">
        <f>SUM(AE95:AG95)</f>
        <v>0</v>
      </c>
    </row>
    <row r="96" spans="1:35" ht="20.25" customHeight="1">
      <c r="A96" s="18"/>
      <c r="B96" s="21"/>
      <c r="C96" s="21"/>
      <c r="D96" s="21" t="s">
        <v>83</v>
      </c>
      <c r="E96" s="90" t="s">
        <v>16</v>
      </c>
      <c r="F96" s="29"/>
      <c r="G96" s="29"/>
      <c r="H96" s="29"/>
      <c r="I96" s="29"/>
      <c r="J96" s="29"/>
      <c r="K96" s="248">
        <v>0</v>
      </c>
      <c r="L96" s="178">
        <v>0</v>
      </c>
      <c r="M96" s="249">
        <v>0</v>
      </c>
      <c r="N96" s="512"/>
      <c r="O96" s="218">
        <v>0</v>
      </c>
      <c r="P96" s="324">
        <v>0</v>
      </c>
      <c r="Q96" s="325">
        <v>0</v>
      </c>
      <c r="R96" s="475"/>
      <c r="S96" s="248">
        <v>0</v>
      </c>
      <c r="T96" s="293">
        <v>0</v>
      </c>
      <c r="U96" s="294">
        <v>0</v>
      </c>
      <c r="V96" s="525"/>
      <c r="W96" s="218">
        <v>0</v>
      </c>
      <c r="X96" s="324">
        <v>0</v>
      </c>
      <c r="Y96" s="325">
        <v>0</v>
      </c>
      <c r="Z96" s="546"/>
      <c r="AA96" s="248"/>
      <c r="AB96" s="293"/>
      <c r="AC96" s="294"/>
      <c r="AD96" s="560"/>
      <c r="AE96" s="185">
        <f t="shared" ref="AE96:AF99" si="27">SUM(K96 + O96+S96+ W96+AA96)</f>
        <v>0</v>
      </c>
      <c r="AF96" s="210">
        <f t="shared" si="27"/>
        <v>0</v>
      </c>
      <c r="AG96" s="210">
        <f>SUM(M96 + Q96+U96+ Y96+AC96)</f>
        <v>0</v>
      </c>
      <c r="AH96" s="179"/>
      <c r="AI96" s="187">
        <f>SUM(AE96:AG96)</f>
        <v>0</v>
      </c>
    </row>
    <row r="97" spans="1:35" ht="20.25" customHeight="1">
      <c r="A97" s="18"/>
      <c r="B97" s="18"/>
      <c r="C97" s="2"/>
      <c r="D97" s="2" t="s">
        <v>147</v>
      </c>
      <c r="E97" s="90"/>
      <c r="F97" s="31"/>
      <c r="G97" s="31"/>
      <c r="H97" s="31"/>
      <c r="I97" s="31"/>
      <c r="J97" s="29"/>
      <c r="K97" s="248">
        <v>0</v>
      </c>
      <c r="L97" s="178">
        <v>0</v>
      </c>
      <c r="M97" s="249">
        <v>0</v>
      </c>
      <c r="N97" s="512"/>
      <c r="O97" s="218">
        <v>0</v>
      </c>
      <c r="P97" s="324">
        <v>0</v>
      </c>
      <c r="Q97" s="325">
        <v>0</v>
      </c>
      <c r="R97" s="480"/>
      <c r="S97" s="248">
        <v>0</v>
      </c>
      <c r="T97" s="293">
        <v>0</v>
      </c>
      <c r="U97" s="294">
        <v>0</v>
      </c>
      <c r="V97" s="530"/>
      <c r="W97" s="218">
        <v>0</v>
      </c>
      <c r="X97" s="324">
        <v>0</v>
      </c>
      <c r="Y97" s="325">
        <v>0</v>
      </c>
      <c r="Z97" s="548"/>
      <c r="AA97" s="248"/>
      <c r="AB97" s="293"/>
      <c r="AC97" s="294"/>
      <c r="AD97" s="571"/>
      <c r="AE97" s="185">
        <f t="shared" si="27"/>
        <v>0</v>
      </c>
      <c r="AF97" s="210">
        <f t="shared" si="27"/>
        <v>0</v>
      </c>
      <c r="AG97" s="210">
        <f>SUM(M97 + Q97+U97+ Y97+AC97)</f>
        <v>0</v>
      </c>
      <c r="AH97" s="179"/>
      <c r="AI97" s="187">
        <f>SUM(AE97:AG97)</f>
        <v>0</v>
      </c>
    </row>
    <row r="98" spans="1:35" ht="20.25" customHeight="1" thickBot="1">
      <c r="A98" s="18"/>
      <c r="B98" s="18"/>
      <c r="C98" s="18"/>
      <c r="D98" s="18" t="s">
        <v>147</v>
      </c>
      <c r="E98" s="90" t="s">
        <v>16</v>
      </c>
      <c r="F98" s="31"/>
      <c r="G98" s="31"/>
      <c r="H98" s="31"/>
      <c r="I98" s="31"/>
      <c r="J98" s="31"/>
      <c r="K98" s="248">
        <v>0</v>
      </c>
      <c r="L98" s="178">
        <v>0</v>
      </c>
      <c r="M98" s="263">
        <v>0</v>
      </c>
      <c r="N98" s="512"/>
      <c r="O98" s="219">
        <v>0</v>
      </c>
      <c r="P98" s="326">
        <v>0</v>
      </c>
      <c r="Q98" s="327">
        <v>0</v>
      </c>
      <c r="R98" s="480"/>
      <c r="S98" s="295">
        <v>0</v>
      </c>
      <c r="T98" s="296">
        <v>0</v>
      </c>
      <c r="U98" s="297">
        <v>0</v>
      </c>
      <c r="V98" s="530"/>
      <c r="W98" s="219">
        <v>0</v>
      </c>
      <c r="X98" s="326">
        <v>0</v>
      </c>
      <c r="Y98" s="327">
        <v>0</v>
      </c>
      <c r="Z98" s="549"/>
      <c r="AA98" s="295"/>
      <c r="AB98" s="296"/>
      <c r="AC98" s="297"/>
      <c r="AD98" s="572"/>
      <c r="AE98" s="346">
        <f t="shared" si="27"/>
        <v>0</v>
      </c>
      <c r="AF98" s="344">
        <f t="shared" si="27"/>
        <v>0</v>
      </c>
      <c r="AG98" s="344">
        <f>SUM(M98 + Q98+U98+ Y98+AC98)</f>
        <v>0</v>
      </c>
      <c r="AH98" s="347"/>
      <c r="AI98" s="329">
        <f>SUM(AE98:AG98)</f>
        <v>0</v>
      </c>
    </row>
    <row r="99" spans="1:35" s="31" customFormat="1" ht="20.25" customHeight="1">
      <c r="A99" s="29"/>
      <c r="B99" s="29"/>
      <c r="C99" s="29"/>
      <c r="D99" s="371" t="s">
        <v>17</v>
      </c>
      <c r="E99" s="154"/>
      <c r="F99" s="154"/>
      <c r="G99" s="154"/>
      <c r="H99" s="154"/>
      <c r="I99" s="154"/>
      <c r="K99" s="836">
        <f>SUM(K95:K98)</f>
        <v>0</v>
      </c>
      <c r="L99" s="837">
        <f>SUM(L95:L98)</f>
        <v>0</v>
      </c>
      <c r="M99" s="838">
        <f>SUM(M95:M98)</f>
        <v>0</v>
      </c>
      <c r="N99" s="515"/>
      <c r="O99" s="839">
        <f>SUM(O95:O98)</f>
        <v>0</v>
      </c>
      <c r="P99" s="800">
        <f>SUM(P95:P98)</f>
        <v>0</v>
      </c>
      <c r="Q99" s="840">
        <f>SUM(Q95:Q98)</f>
        <v>0</v>
      </c>
      <c r="R99" s="479"/>
      <c r="S99" s="850">
        <f>SUM(S95:S98)</f>
        <v>0</v>
      </c>
      <c r="T99" s="851">
        <f>SUM(T95:T98)</f>
        <v>0</v>
      </c>
      <c r="U99" s="852">
        <f>SUM(U95:U98)</f>
        <v>0</v>
      </c>
      <c r="V99" s="529"/>
      <c r="W99" s="839">
        <f>SUM(W95:W98)</f>
        <v>0</v>
      </c>
      <c r="X99" s="800">
        <f>SUM(X95:X98)</f>
        <v>0</v>
      </c>
      <c r="Y99" s="840">
        <f>SUM(Y95:Y98)</f>
        <v>0</v>
      </c>
      <c r="Z99" s="540"/>
      <c r="AA99" s="362"/>
      <c r="AB99" s="363"/>
      <c r="AC99" s="364"/>
      <c r="AD99" s="558"/>
      <c r="AE99" s="501">
        <f t="shared" si="27"/>
        <v>0</v>
      </c>
      <c r="AF99" s="502">
        <f t="shared" si="27"/>
        <v>0</v>
      </c>
      <c r="AG99" s="502">
        <f>SUM(M99 + Q99+U99+ Y99+AC99)</f>
        <v>0</v>
      </c>
      <c r="AH99" s="503"/>
      <c r="AI99" s="463">
        <f>SUM(AE99:AG99)</f>
        <v>0</v>
      </c>
    </row>
    <row r="100" spans="1:35" ht="20.25" customHeight="1">
      <c r="A100" s="18"/>
      <c r="B100" s="18"/>
      <c r="C100" s="18"/>
      <c r="D100" s="29"/>
      <c r="E100" s="29"/>
      <c r="F100" s="29"/>
      <c r="G100" s="29"/>
      <c r="H100" s="29"/>
      <c r="I100" s="29"/>
      <c r="J100" s="154"/>
      <c r="K100" s="207"/>
      <c r="L100" s="208"/>
      <c r="M100" s="249"/>
      <c r="N100" s="512"/>
      <c r="O100" s="202"/>
      <c r="P100" s="179"/>
      <c r="Q100" s="203"/>
      <c r="R100" s="475"/>
      <c r="S100" s="291"/>
      <c r="T100" s="180"/>
      <c r="U100" s="292"/>
      <c r="V100" s="525"/>
      <c r="W100" s="202"/>
      <c r="X100" s="179"/>
      <c r="Y100" s="203"/>
      <c r="Z100" s="546"/>
      <c r="AA100" s="291"/>
      <c r="AB100" s="180"/>
      <c r="AC100" s="292"/>
      <c r="AD100" s="560"/>
      <c r="AE100" s="185"/>
      <c r="AF100" s="210"/>
      <c r="AG100" s="210"/>
      <c r="AH100" s="179"/>
      <c r="AI100" s="187"/>
    </row>
    <row r="101" spans="1:35" ht="20.25" customHeight="1">
      <c r="A101" s="18"/>
      <c r="B101" s="21" t="s">
        <v>18</v>
      </c>
      <c r="C101" s="35" t="s">
        <v>19</v>
      </c>
      <c r="D101" s="18"/>
      <c r="E101" s="18"/>
      <c r="F101" s="18"/>
      <c r="G101" s="18"/>
      <c r="H101" s="18"/>
      <c r="I101" s="18"/>
      <c r="J101" s="29"/>
      <c r="K101" s="264" t="s">
        <v>0</v>
      </c>
      <c r="L101" s="265" t="s">
        <v>0</v>
      </c>
      <c r="M101" s="249"/>
      <c r="N101" s="512"/>
      <c r="O101" s="202"/>
      <c r="P101" s="179"/>
      <c r="Q101" s="203"/>
      <c r="R101" s="475"/>
      <c r="S101" s="291"/>
      <c r="T101" s="180"/>
      <c r="U101" s="292"/>
      <c r="V101" s="525"/>
      <c r="W101" s="202"/>
      <c r="X101" s="179"/>
      <c r="Y101" s="203"/>
      <c r="Z101" s="546"/>
      <c r="AA101" s="291"/>
      <c r="AB101" s="180"/>
      <c r="AC101" s="292"/>
      <c r="AD101" s="560"/>
      <c r="AE101" s="185"/>
      <c r="AF101" s="210"/>
      <c r="AG101" s="210"/>
      <c r="AH101" s="179"/>
      <c r="AI101" s="187"/>
    </row>
    <row r="102" spans="1:35" ht="20.25" customHeight="1">
      <c r="A102" s="18"/>
      <c r="B102" s="18"/>
      <c r="C102" s="18"/>
      <c r="D102" s="21" t="s">
        <v>20</v>
      </c>
      <c r="E102" s="85" t="s">
        <v>16</v>
      </c>
      <c r="J102" s="18"/>
      <c r="K102" s="248">
        <v>0</v>
      </c>
      <c r="L102" s="178">
        <v>0</v>
      </c>
      <c r="M102" s="249">
        <v>0</v>
      </c>
      <c r="N102" s="512"/>
      <c r="O102" s="218">
        <v>0</v>
      </c>
      <c r="P102" s="186">
        <v>0</v>
      </c>
      <c r="Q102" s="187">
        <v>0</v>
      </c>
      <c r="R102" s="477"/>
      <c r="S102" s="248">
        <v>0</v>
      </c>
      <c r="T102" s="298">
        <v>0</v>
      </c>
      <c r="U102" s="299">
        <v>0</v>
      </c>
      <c r="V102" s="527"/>
      <c r="W102" s="218">
        <v>0</v>
      </c>
      <c r="X102" s="186">
        <v>0</v>
      </c>
      <c r="Y102" s="187">
        <v>0</v>
      </c>
      <c r="Z102" s="550"/>
      <c r="AA102" s="248"/>
      <c r="AB102" s="298"/>
      <c r="AC102" s="299"/>
      <c r="AD102" s="569"/>
      <c r="AE102" s="185">
        <f t="shared" ref="AE102:AG104" si="28">SUM(K102 + O102+S102+ W102+AA102)</f>
        <v>0</v>
      </c>
      <c r="AF102" s="210">
        <f t="shared" si="28"/>
        <v>0</v>
      </c>
      <c r="AG102" s="210">
        <f t="shared" si="28"/>
        <v>0</v>
      </c>
      <c r="AH102" s="179"/>
      <c r="AI102" s="187">
        <f>SUM(AE102:AG102)</f>
        <v>0</v>
      </c>
    </row>
    <row r="103" spans="1:35" ht="20.25" customHeight="1" thickBot="1">
      <c r="A103" s="18"/>
      <c r="B103" s="18"/>
      <c r="C103" s="18"/>
      <c r="D103" s="21" t="s">
        <v>165</v>
      </c>
      <c r="E103" s="85" t="s">
        <v>16</v>
      </c>
      <c r="K103" s="248">
        <v>0</v>
      </c>
      <c r="L103" s="178">
        <v>0</v>
      </c>
      <c r="M103" s="263">
        <v>0</v>
      </c>
      <c r="N103" s="512"/>
      <c r="O103" s="219">
        <v>0</v>
      </c>
      <c r="P103" s="328">
        <v>0</v>
      </c>
      <c r="Q103" s="329">
        <v>0</v>
      </c>
      <c r="R103" s="477"/>
      <c r="S103" s="295">
        <v>0</v>
      </c>
      <c r="T103" s="300">
        <v>0</v>
      </c>
      <c r="U103" s="301">
        <v>0</v>
      </c>
      <c r="V103" s="527"/>
      <c r="W103" s="219">
        <v>0</v>
      </c>
      <c r="X103" s="328">
        <v>0</v>
      </c>
      <c r="Y103" s="329">
        <v>0</v>
      </c>
      <c r="Z103" s="543"/>
      <c r="AA103" s="295"/>
      <c r="AB103" s="300"/>
      <c r="AC103" s="301"/>
      <c r="AD103" s="561"/>
      <c r="AE103" s="346">
        <f t="shared" si="28"/>
        <v>0</v>
      </c>
      <c r="AF103" s="344">
        <f t="shared" si="28"/>
        <v>0</v>
      </c>
      <c r="AG103" s="344">
        <f t="shared" si="28"/>
        <v>0</v>
      </c>
      <c r="AH103" s="347"/>
      <c r="AI103" s="329">
        <f>SUM(AE103:AG103)</f>
        <v>0</v>
      </c>
    </row>
    <row r="104" spans="1:35" s="31" customFormat="1" ht="20.25" customHeight="1">
      <c r="A104" s="29"/>
      <c r="B104" s="29"/>
      <c r="C104" s="29"/>
      <c r="D104" s="371" t="s">
        <v>21</v>
      </c>
      <c r="E104" s="154"/>
      <c r="F104" s="154"/>
      <c r="G104" s="154"/>
      <c r="H104" s="154"/>
      <c r="I104" s="154"/>
      <c r="J104" s="5"/>
      <c r="K104" s="836">
        <f>SUM(K102:K103)</f>
        <v>0</v>
      </c>
      <c r="L104" s="837">
        <f>SUM(L102:L103)</f>
        <v>0</v>
      </c>
      <c r="M104" s="838">
        <f>SUM(M102:M103)</f>
        <v>0</v>
      </c>
      <c r="N104" s="515"/>
      <c r="O104" s="798">
        <f>SUM(O102:O103)</f>
        <v>0</v>
      </c>
      <c r="P104" s="835">
        <f>SUM(P102:P103)</f>
        <v>0</v>
      </c>
      <c r="Q104" s="801">
        <f>SUM(Q102:Q103)</f>
        <v>0</v>
      </c>
      <c r="R104" s="479"/>
      <c r="S104" s="858">
        <f>SUM(S102:S103)</f>
        <v>0</v>
      </c>
      <c r="T104" s="859">
        <f>SUM(T102:T103)</f>
        <v>0</v>
      </c>
      <c r="U104" s="860">
        <f>SUM(U102:U103)</f>
        <v>0</v>
      </c>
      <c r="V104" s="529"/>
      <c r="W104" s="798">
        <f>SUM(W102:W103)</f>
        <v>0</v>
      </c>
      <c r="X104" s="835">
        <f>SUM(X102:X103)</f>
        <v>0</v>
      </c>
      <c r="Y104" s="801">
        <f>SUM(Y102:Y103)</f>
        <v>0</v>
      </c>
      <c r="Z104" s="540"/>
      <c r="AA104" s="378"/>
      <c r="AB104" s="376"/>
      <c r="AC104" s="377"/>
      <c r="AD104" s="558"/>
      <c r="AE104" s="501">
        <f t="shared" si="28"/>
        <v>0</v>
      </c>
      <c r="AF104" s="502">
        <f t="shared" si="28"/>
        <v>0</v>
      </c>
      <c r="AG104" s="502">
        <f t="shared" si="28"/>
        <v>0</v>
      </c>
      <c r="AH104" s="503"/>
      <c r="AI104" s="463">
        <f>SUM(AE104:AG104)</f>
        <v>0</v>
      </c>
    </row>
    <row r="105" spans="1:35" ht="20.25" customHeight="1">
      <c r="A105" s="18"/>
      <c r="B105" s="18"/>
      <c r="C105" s="18"/>
      <c r="D105" s="29"/>
      <c r="E105" s="29"/>
      <c r="F105" s="29"/>
      <c r="G105" s="29"/>
      <c r="H105" s="29"/>
      <c r="I105" s="29"/>
      <c r="J105" s="154"/>
      <c r="K105" s="207"/>
      <c r="L105" s="208"/>
      <c r="M105" s="249"/>
      <c r="N105" s="512"/>
      <c r="O105" s="202"/>
      <c r="P105" s="179"/>
      <c r="Q105" s="203"/>
      <c r="R105" s="475"/>
      <c r="S105" s="291"/>
      <c r="T105" s="180"/>
      <c r="U105" s="292"/>
      <c r="V105" s="525"/>
      <c r="W105" s="202"/>
      <c r="X105" s="179"/>
      <c r="Y105" s="203"/>
      <c r="Z105" s="546"/>
      <c r="AA105" s="291"/>
      <c r="AB105" s="180"/>
      <c r="AC105" s="292"/>
      <c r="AD105" s="560"/>
      <c r="AE105" s="185"/>
      <c r="AF105" s="210"/>
      <c r="AG105" s="210"/>
      <c r="AH105" s="179"/>
      <c r="AI105" s="187"/>
    </row>
    <row r="106" spans="1:35" ht="20.25" customHeight="1">
      <c r="A106" s="18"/>
      <c r="B106" s="123" t="s">
        <v>239</v>
      </c>
      <c r="C106" s="35" t="s">
        <v>264</v>
      </c>
      <c r="D106" s="18"/>
      <c r="E106" s="18"/>
      <c r="F106" s="18"/>
      <c r="G106" s="18"/>
      <c r="H106" s="18"/>
      <c r="I106" s="18"/>
      <c r="J106" s="29"/>
      <c r="K106" s="264" t="s">
        <v>0</v>
      </c>
      <c r="L106" s="265" t="s">
        <v>0</v>
      </c>
      <c r="M106" s="249"/>
      <c r="N106" s="512"/>
      <c r="O106" s="202"/>
      <c r="P106" s="179"/>
      <c r="Q106" s="203"/>
      <c r="R106" s="475"/>
      <c r="S106" s="291"/>
      <c r="T106" s="180"/>
      <c r="U106" s="292"/>
      <c r="V106" s="525"/>
      <c r="W106" s="202"/>
      <c r="X106" s="179"/>
      <c r="Y106" s="203"/>
      <c r="Z106" s="546"/>
      <c r="AA106" s="291"/>
      <c r="AB106" s="180"/>
      <c r="AC106" s="292"/>
      <c r="AD106" s="560"/>
      <c r="AE106" s="185"/>
      <c r="AF106" s="210"/>
      <c r="AG106" s="210"/>
      <c r="AH106" s="179"/>
      <c r="AI106" s="187"/>
    </row>
    <row r="107" spans="1:35" ht="20.25" customHeight="1">
      <c r="A107" s="18"/>
      <c r="B107" s="123"/>
      <c r="C107" s="21"/>
      <c r="D107" s="2" t="s">
        <v>261</v>
      </c>
      <c r="E107" s="18"/>
      <c r="F107" s="18"/>
      <c r="G107" s="18"/>
      <c r="H107" s="18"/>
      <c r="I107" s="18"/>
      <c r="J107" s="18"/>
      <c r="K107" s="248">
        <v>0</v>
      </c>
      <c r="L107" s="178">
        <v>0</v>
      </c>
      <c r="M107" s="249">
        <v>0</v>
      </c>
      <c r="N107" s="512"/>
      <c r="O107" s="218">
        <v>0</v>
      </c>
      <c r="P107" s="186">
        <v>0</v>
      </c>
      <c r="Q107" s="187">
        <v>0</v>
      </c>
      <c r="R107" s="475"/>
      <c r="S107" s="248">
        <v>0</v>
      </c>
      <c r="T107" s="298">
        <v>0</v>
      </c>
      <c r="U107" s="299">
        <v>0</v>
      </c>
      <c r="V107" s="525"/>
      <c r="W107" s="218">
        <v>0</v>
      </c>
      <c r="X107" s="186">
        <v>0</v>
      </c>
      <c r="Y107" s="187">
        <v>0</v>
      </c>
      <c r="Z107" s="546"/>
      <c r="AA107" s="248"/>
      <c r="AB107" s="298"/>
      <c r="AC107" s="299"/>
      <c r="AD107" s="560"/>
      <c r="AE107" s="185">
        <f t="shared" ref="AE107:AG117" si="29">SUM(K107 + O107+S107+ W107+AA107)</f>
        <v>0</v>
      </c>
      <c r="AF107" s="210">
        <f t="shared" si="29"/>
        <v>0</v>
      </c>
      <c r="AG107" s="210">
        <f t="shared" si="29"/>
        <v>0</v>
      </c>
      <c r="AH107" s="179"/>
      <c r="AI107" s="187">
        <f t="shared" ref="AI107:AI130" si="30">SUM(AE107:AG107)</f>
        <v>0</v>
      </c>
    </row>
    <row r="108" spans="1:35" ht="20.25" customHeight="1">
      <c r="A108" s="18"/>
      <c r="B108" s="123"/>
      <c r="C108" s="21"/>
      <c r="D108" s="2" t="s">
        <v>262</v>
      </c>
      <c r="E108" s="18"/>
      <c r="F108" s="18"/>
      <c r="G108" s="18"/>
      <c r="H108" s="18"/>
      <c r="I108" s="18"/>
      <c r="J108" s="18"/>
      <c r="K108" s="248">
        <v>0</v>
      </c>
      <c r="L108" s="178">
        <v>0</v>
      </c>
      <c r="M108" s="249">
        <v>0</v>
      </c>
      <c r="N108" s="512"/>
      <c r="O108" s="218">
        <v>0</v>
      </c>
      <c r="P108" s="186">
        <v>0</v>
      </c>
      <c r="Q108" s="187">
        <v>0</v>
      </c>
      <c r="R108" s="475"/>
      <c r="S108" s="248">
        <v>0</v>
      </c>
      <c r="T108" s="298">
        <v>0</v>
      </c>
      <c r="U108" s="299">
        <v>0</v>
      </c>
      <c r="V108" s="525"/>
      <c r="W108" s="218">
        <v>0</v>
      </c>
      <c r="X108" s="186">
        <v>0</v>
      </c>
      <c r="Y108" s="187">
        <v>0</v>
      </c>
      <c r="Z108" s="546"/>
      <c r="AA108" s="248"/>
      <c r="AB108" s="298"/>
      <c r="AC108" s="299"/>
      <c r="AD108" s="560"/>
      <c r="AE108" s="185">
        <f t="shared" si="29"/>
        <v>0</v>
      </c>
      <c r="AF108" s="210">
        <f t="shared" si="29"/>
        <v>0</v>
      </c>
      <c r="AG108" s="210">
        <f t="shared" si="29"/>
        <v>0</v>
      </c>
      <c r="AH108" s="179"/>
      <c r="AI108" s="187">
        <f t="shared" si="30"/>
        <v>0</v>
      </c>
    </row>
    <row r="109" spans="1:35" ht="20.25" customHeight="1">
      <c r="A109" s="18"/>
      <c r="B109" s="123"/>
      <c r="C109" s="21"/>
      <c r="D109" s="2" t="s">
        <v>263</v>
      </c>
      <c r="E109" s="18"/>
      <c r="F109" s="18"/>
      <c r="G109" s="18"/>
      <c r="H109" s="18"/>
      <c r="I109" s="18"/>
      <c r="J109" s="18"/>
      <c r="K109" s="248">
        <v>0</v>
      </c>
      <c r="L109" s="178">
        <v>0</v>
      </c>
      <c r="M109" s="249">
        <v>0</v>
      </c>
      <c r="N109" s="512"/>
      <c r="O109" s="218">
        <v>0</v>
      </c>
      <c r="P109" s="186">
        <v>0</v>
      </c>
      <c r="Q109" s="187">
        <v>0</v>
      </c>
      <c r="R109" s="477"/>
      <c r="S109" s="248">
        <v>0</v>
      </c>
      <c r="T109" s="298">
        <v>0</v>
      </c>
      <c r="U109" s="299">
        <v>0</v>
      </c>
      <c r="V109" s="527"/>
      <c r="W109" s="218">
        <v>0</v>
      </c>
      <c r="X109" s="186">
        <v>0</v>
      </c>
      <c r="Y109" s="187">
        <v>0</v>
      </c>
      <c r="Z109" s="550"/>
      <c r="AA109" s="248"/>
      <c r="AB109" s="298"/>
      <c r="AC109" s="299"/>
      <c r="AD109" s="569"/>
      <c r="AE109" s="185">
        <f t="shared" si="29"/>
        <v>0</v>
      </c>
      <c r="AF109" s="210">
        <f t="shared" si="29"/>
        <v>0</v>
      </c>
      <c r="AG109" s="210">
        <f t="shared" si="29"/>
        <v>0</v>
      </c>
      <c r="AH109" s="179"/>
      <c r="AI109" s="187">
        <f t="shared" si="30"/>
        <v>0</v>
      </c>
    </row>
    <row r="110" spans="1:35" ht="20.25" customHeight="1">
      <c r="A110" s="18"/>
      <c r="B110" s="123"/>
      <c r="C110" s="21"/>
      <c r="D110" s="2" t="s">
        <v>84</v>
      </c>
      <c r="E110" s="18"/>
      <c r="F110" s="18"/>
      <c r="G110" s="18"/>
      <c r="H110" s="18"/>
      <c r="I110" s="18"/>
      <c r="J110" s="18"/>
      <c r="K110" s="295">
        <v>0</v>
      </c>
      <c r="L110" s="406">
        <v>0</v>
      </c>
      <c r="M110" s="263">
        <v>0</v>
      </c>
      <c r="N110" s="512"/>
      <c r="O110" s="219">
        <v>0</v>
      </c>
      <c r="P110" s="328">
        <v>0</v>
      </c>
      <c r="Q110" s="329">
        <v>0</v>
      </c>
      <c r="R110" s="477"/>
      <c r="S110" s="295">
        <v>0</v>
      </c>
      <c r="T110" s="300">
        <v>0</v>
      </c>
      <c r="U110" s="301">
        <v>0</v>
      </c>
      <c r="V110" s="527"/>
      <c r="W110" s="219">
        <v>0</v>
      </c>
      <c r="X110" s="328">
        <v>0</v>
      </c>
      <c r="Y110" s="329">
        <v>0</v>
      </c>
      <c r="Z110" s="550"/>
      <c r="AA110" s="295"/>
      <c r="AB110" s="300"/>
      <c r="AC110" s="301"/>
      <c r="AD110" s="569"/>
      <c r="AE110" s="343">
        <f t="shared" si="29"/>
        <v>0</v>
      </c>
      <c r="AF110" s="344">
        <f t="shared" si="29"/>
        <v>0</v>
      </c>
      <c r="AG110" s="344">
        <f t="shared" si="29"/>
        <v>0</v>
      </c>
      <c r="AH110" s="345"/>
      <c r="AI110" s="329">
        <f t="shared" si="30"/>
        <v>0</v>
      </c>
    </row>
    <row r="111" spans="1:35" ht="20.25" customHeight="1">
      <c r="A111" s="18"/>
      <c r="B111" s="123"/>
      <c r="C111" s="21"/>
      <c r="D111" s="371" t="s">
        <v>265</v>
      </c>
      <c r="E111" s="18"/>
      <c r="F111" s="18"/>
      <c r="G111" s="18"/>
      <c r="H111" s="18"/>
      <c r="I111" s="18"/>
      <c r="J111" s="18"/>
      <c r="K111" s="256">
        <f>SUM(K107:K110)</f>
        <v>0</v>
      </c>
      <c r="L111" s="257">
        <f>SUM(L107:L110)</f>
        <v>0</v>
      </c>
      <c r="M111" s="359">
        <f>SUM(M107:M110)</f>
        <v>0</v>
      </c>
      <c r="N111" s="512"/>
      <c r="O111" s="349">
        <f>SUM(O107:O110)</f>
        <v>0</v>
      </c>
      <c r="P111" s="375">
        <f>SUM(P107:P110)</f>
        <v>0</v>
      </c>
      <c r="Q111" s="352">
        <f>SUM(Q107:Q110)</f>
        <v>0</v>
      </c>
      <c r="R111" s="477"/>
      <c r="S111" s="256">
        <f>SUM(S107:S110)</f>
        <v>0</v>
      </c>
      <c r="T111" s="257">
        <f>SUM(T107:T110)</f>
        <v>0</v>
      </c>
      <c r="U111" s="359">
        <f>SUM(U107:U110)</f>
        <v>0</v>
      </c>
      <c r="V111" s="527"/>
      <c r="W111" s="349">
        <f>SUM(W107:W110)</f>
        <v>0</v>
      </c>
      <c r="X111" s="375">
        <f>SUM(X107:X110)</f>
        <v>0</v>
      </c>
      <c r="Y111" s="352">
        <f>SUM(Y107:Y110)</f>
        <v>0</v>
      </c>
      <c r="Z111" s="550"/>
      <c r="AA111" s="256"/>
      <c r="AB111" s="257"/>
      <c r="AC111" s="359"/>
      <c r="AD111" s="569"/>
      <c r="AE111" s="349">
        <f>SUM(K111 + O111+S111+ W111+AA111)</f>
        <v>0</v>
      </c>
      <c r="AF111" s="350">
        <f t="shared" si="29"/>
        <v>0</v>
      </c>
      <c r="AG111" s="350">
        <f>SUM(M111 + Q111+U111+ Y111+AC111)</f>
        <v>0</v>
      </c>
      <c r="AH111" s="351"/>
      <c r="AI111" s="352">
        <f>SUM(AE111:AG111)</f>
        <v>0</v>
      </c>
    </row>
    <row r="112" spans="1:35" ht="20.25" customHeight="1">
      <c r="A112" s="18"/>
      <c r="B112" s="123"/>
      <c r="C112" s="21"/>
      <c r="D112" s="2"/>
      <c r="E112" s="18"/>
      <c r="F112" s="18"/>
      <c r="G112" s="18"/>
      <c r="H112" s="18"/>
      <c r="I112" s="18"/>
      <c r="J112" s="18"/>
      <c r="K112" s="264"/>
      <c r="L112" s="265"/>
      <c r="M112" s="249"/>
      <c r="N112" s="512"/>
      <c r="O112" s="218">
        <v>0</v>
      </c>
      <c r="P112" s="186">
        <v>0</v>
      </c>
      <c r="Q112" s="187">
        <v>0</v>
      </c>
      <c r="R112" s="477"/>
      <c r="S112" s="248">
        <v>0</v>
      </c>
      <c r="T112" s="298">
        <v>0</v>
      </c>
      <c r="U112" s="299">
        <v>0</v>
      </c>
      <c r="V112" s="527"/>
      <c r="W112" s="218">
        <v>0</v>
      </c>
      <c r="X112" s="186">
        <v>0</v>
      </c>
      <c r="Y112" s="187">
        <v>0</v>
      </c>
      <c r="Z112" s="550"/>
      <c r="AA112" s="248"/>
      <c r="AB112" s="298"/>
      <c r="AC112" s="299"/>
      <c r="AD112" s="569"/>
      <c r="AE112" s="185">
        <f t="shared" si="29"/>
        <v>0</v>
      </c>
      <c r="AF112" s="210">
        <f t="shared" si="29"/>
        <v>0</v>
      </c>
      <c r="AG112" s="210">
        <f t="shared" si="29"/>
        <v>0</v>
      </c>
      <c r="AH112" s="179"/>
      <c r="AI112" s="187">
        <f t="shared" si="30"/>
        <v>0</v>
      </c>
    </row>
    <row r="113" spans="1:35" ht="20.25" customHeight="1">
      <c r="A113" s="18"/>
      <c r="B113" s="123" t="s">
        <v>339</v>
      </c>
      <c r="C113" s="35" t="s">
        <v>340</v>
      </c>
      <c r="D113" s="2"/>
      <c r="E113" s="18"/>
      <c r="F113" s="18"/>
      <c r="G113" s="18"/>
      <c r="H113" s="18"/>
      <c r="I113" s="18"/>
      <c r="J113" s="18"/>
      <c r="K113" s="264"/>
      <c r="L113" s="265"/>
      <c r="M113" s="249"/>
      <c r="N113" s="512"/>
      <c r="O113" s="218">
        <v>0</v>
      </c>
      <c r="P113" s="186">
        <v>0</v>
      </c>
      <c r="Q113" s="187">
        <v>0</v>
      </c>
      <c r="R113" s="477"/>
      <c r="S113" s="248">
        <v>0</v>
      </c>
      <c r="T113" s="298">
        <v>0</v>
      </c>
      <c r="U113" s="299">
        <v>0</v>
      </c>
      <c r="V113" s="527"/>
      <c r="W113" s="218">
        <v>0</v>
      </c>
      <c r="X113" s="186">
        <v>0</v>
      </c>
      <c r="Y113" s="187">
        <v>0</v>
      </c>
      <c r="Z113" s="550"/>
      <c r="AA113" s="248"/>
      <c r="AB113" s="298"/>
      <c r="AC113" s="299"/>
      <c r="AD113" s="569"/>
      <c r="AE113" s="185">
        <f t="shared" si="29"/>
        <v>0</v>
      </c>
      <c r="AF113" s="210">
        <f t="shared" si="29"/>
        <v>0</v>
      </c>
      <c r="AG113" s="210">
        <f t="shared" si="29"/>
        <v>0</v>
      </c>
      <c r="AH113" s="179"/>
      <c r="AI113" s="187">
        <f t="shared" si="30"/>
        <v>0</v>
      </c>
    </row>
    <row r="114" spans="1:35" ht="20.25" customHeight="1">
      <c r="A114" s="18"/>
      <c r="B114" s="21"/>
      <c r="C114" s="21"/>
      <c r="D114" s="21" t="s">
        <v>22</v>
      </c>
      <c r="E114" s="18"/>
      <c r="F114" s="18"/>
      <c r="G114" s="18"/>
      <c r="H114" s="18"/>
      <c r="I114" s="18"/>
      <c r="J114" s="18"/>
      <c r="K114" s="248">
        <v>0</v>
      </c>
      <c r="L114" s="178">
        <v>0</v>
      </c>
      <c r="M114" s="249">
        <v>0</v>
      </c>
      <c r="N114" s="512"/>
      <c r="O114" s="218">
        <v>0</v>
      </c>
      <c r="P114" s="186">
        <v>0</v>
      </c>
      <c r="Q114" s="187">
        <v>0</v>
      </c>
      <c r="R114" s="477"/>
      <c r="S114" s="248">
        <v>0</v>
      </c>
      <c r="T114" s="298">
        <v>0</v>
      </c>
      <c r="U114" s="299">
        <v>0</v>
      </c>
      <c r="V114" s="527"/>
      <c r="W114" s="218">
        <v>0</v>
      </c>
      <c r="X114" s="186">
        <v>0</v>
      </c>
      <c r="Y114" s="187">
        <v>0</v>
      </c>
      <c r="Z114" s="550"/>
      <c r="AA114" s="248"/>
      <c r="AB114" s="298"/>
      <c r="AC114" s="299"/>
      <c r="AD114" s="569"/>
      <c r="AE114" s="185">
        <f t="shared" si="29"/>
        <v>0</v>
      </c>
      <c r="AF114" s="210">
        <f t="shared" si="29"/>
        <v>0</v>
      </c>
      <c r="AG114" s="210">
        <f t="shared" si="29"/>
        <v>0</v>
      </c>
      <c r="AH114" s="179"/>
      <c r="AI114" s="187">
        <f t="shared" si="30"/>
        <v>0</v>
      </c>
    </row>
    <row r="115" spans="1:35" ht="20.25" customHeight="1">
      <c r="A115" s="18"/>
      <c r="B115" s="21"/>
      <c r="C115" s="21"/>
      <c r="D115" s="123" t="s">
        <v>23</v>
      </c>
      <c r="E115" s="18"/>
      <c r="F115" s="18"/>
      <c r="G115" s="18"/>
      <c r="H115" s="18"/>
      <c r="I115" s="18"/>
      <c r="J115" s="18"/>
      <c r="K115" s="248">
        <v>0</v>
      </c>
      <c r="L115" s="178">
        <v>0</v>
      </c>
      <c r="M115" s="249">
        <v>0</v>
      </c>
      <c r="N115" s="512"/>
      <c r="O115" s="218">
        <v>0</v>
      </c>
      <c r="P115" s="186">
        <v>0</v>
      </c>
      <c r="Q115" s="187">
        <v>0</v>
      </c>
      <c r="R115" s="477"/>
      <c r="S115" s="248">
        <v>0</v>
      </c>
      <c r="T115" s="298">
        <v>0</v>
      </c>
      <c r="U115" s="299">
        <v>0</v>
      </c>
      <c r="V115" s="527"/>
      <c r="W115" s="218">
        <v>0</v>
      </c>
      <c r="X115" s="186">
        <v>0</v>
      </c>
      <c r="Y115" s="187">
        <v>0</v>
      </c>
      <c r="Z115" s="550"/>
      <c r="AA115" s="248"/>
      <c r="AB115" s="298"/>
      <c r="AC115" s="299"/>
      <c r="AD115" s="569"/>
      <c r="AE115" s="185">
        <f t="shared" si="29"/>
        <v>0</v>
      </c>
      <c r="AF115" s="210">
        <f t="shared" si="29"/>
        <v>0</v>
      </c>
      <c r="AG115" s="210">
        <f t="shared" si="29"/>
        <v>0</v>
      </c>
      <c r="AH115" s="179"/>
      <c r="AI115" s="187">
        <f t="shared" si="30"/>
        <v>0</v>
      </c>
    </row>
    <row r="116" spans="1:35" ht="20.25" customHeight="1">
      <c r="A116" s="18"/>
      <c r="B116" s="18"/>
      <c r="C116" s="18"/>
      <c r="D116" s="123" t="s">
        <v>24</v>
      </c>
      <c r="E116" s="86"/>
      <c r="J116" s="18"/>
      <c r="K116" s="248">
        <v>0</v>
      </c>
      <c r="L116" s="178">
        <v>0</v>
      </c>
      <c r="M116" s="249">
        <v>0</v>
      </c>
      <c r="N116" s="512"/>
      <c r="O116" s="218">
        <v>0</v>
      </c>
      <c r="P116" s="186">
        <v>0</v>
      </c>
      <c r="Q116" s="187">
        <v>0</v>
      </c>
      <c r="R116" s="477"/>
      <c r="S116" s="248">
        <v>0</v>
      </c>
      <c r="T116" s="298">
        <v>0</v>
      </c>
      <c r="U116" s="299">
        <v>0</v>
      </c>
      <c r="V116" s="527"/>
      <c r="W116" s="218">
        <v>0</v>
      </c>
      <c r="X116" s="186">
        <v>0</v>
      </c>
      <c r="Y116" s="187">
        <v>0</v>
      </c>
      <c r="Z116" s="550"/>
      <c r="AA116" s="248"/>
      <c r="AB116" s="298"/>
      <c r="AC116" s="299"/>
      <c r="AD116" s="569"/>
      <c r="AE116" s="185">
        <f t="shared" si="29"/>
        <v>0</v>
      </c>
      <c r="AF116" s="210">
        <f t="shared" si="29"/>
        <v>0</v>
      </c>
      <c r="AG116" s="210">
        <f t="shared" si="29"/>
        <v>0</v>
      </c>
      <c r="AH116" s="179"/>
      <c r="AI116" s="187">
        <f>SUM(AE116:AG116)</f>
        <v>0</v>
      </c>
    </row>
    <row r="117" spans="1:35" ht="20.25" customHeight="1">
      <c r="A117" s="18"/>
      <c r="B117" s="18"/>
      <c r="C117" s="18"/>
      <c r="D117" s="123" t="s">
        <v>267</v>
      </c>
      <c r="E117" s="86"/>
      <c r="K117" s="248">
        <v>0</v>
      </c>
      <c r="L117" s="178">
        <v>0</v>
      </c>
      <c r="M117" s="249">
        <v>0</v>
      </c>
      <c r="N117" s="512"/>
      <c r="O117" s="218">
        <v>0</v>
      </c>
      <c r="P117" s="186">
        <v>0</v>
      </c>
      <c r="Q117" s="187">
        <v>0</v>
      </c>
      <c r="R117" s="477"/>
      <c r="S117" s="248">
        <v>0</v>
      </c>
      <c r="T117" s="298">
        <v>0</v>
      </c>
      <c r="U117" s="299">
        <v>0</v>
      </c>
      <c r="V117" s="527"/>
      <c r="W117" s="218">
        <v>0</v>
      </c>
      <c r="X117" s="186">
        <v>0</v>
      </c>
      <c r="Y117" s="187">
        <v>0</v>
      </c>
      <c r="Z117" s="550"/>
      <c r="AA117" s="248"/>
      <c r="AB117" s="298"/>
      <c r="AC117" s="299"/>
      <c r="AD117" s="569"/>
      <c r="AE117" s="185">
        <f t="shared" si="29"/>
        <v>0</v>
      </c>
      <c r="AF117" s="210">
        <f t="shared" si="29"/>
        <v>0</v>
      </c>
      <c r="AG117" s="210">
        <f t="shared" si="29"/>
        <v>0</v>
      </c>
      <c r="AH117" s="179"/>
      <c r="AI117" s="187">
        <f>SUM(AE117:AG117)</f>
        <v>0</v>
      </c>
    </row>
    <row r="118" spans="1:35" s="31" customFormat="1" ht="20.25" customHeight="1">
      <c r="A118" s="18"/>
      <c r="B118" s="18"/>
      <c r="C118" s="18"/>
      <c r="D118" s="2" t="s">
        <v>204</v>
      </c>
      <c r="E118" s="86"/>
      <c r="F118" s="5"/>
      <c r="G118" s="5"/>
      <c r="H118" s="5"/>
      <c r="I118" s="5"/>
      <c r="J118" s="5"/>
      <c r="K118" s="248">
        <v>0</v>
      </c>
      <c r="L118" s="178">
        <v>0</v>
      </c>
      <c r="M118" s="249">
        <v>0</v>
      </c>
      <c r="N118" s="515"/>
      <c r="O118" s="218">
        <v>0</v>
      </c>
      <c r="P118" s="186">
        <f>SUM(P107:P117)</f>
        <v>0</v>
      </c>
      <c r="Q118" s="187">
        <f>SUM(Q107:Q117)</f>
        <v>0</v>
      </c>
      <c r="R118" s="477"/>
      <c r="S118" s="248">
        <v>0</v>
      </c>
      <c r="T118" s="298">
        <f>SUM(T107:T117)</f>
        <v>0</v>
      </c>
      <c r="U118" s="299">
        <f>SUM(U107:U117)</f>
        <v>0</v>
      </c>
      <c r="V118" s="527"/>
      <c r="W118" s="218">
        <v>0</v>
      </c>
      <c r="X118" s="186">
        <f>SUM(X107:X117)</f>
        <v>0</v>
      </c>
      <c r="Y118" s="187">
        <f>SUM(Y107:Y117)</f>
        <v>0</v>
      </c>
      <c r="Z118" s="550"/>
      <c r="AA118" s="248"/>
      <c r="AB118" s="298"/>
      <c r="AC118" s="299"/>
      <c r="AD118" s="569"/>
      <c r="AE118" s="185">
        <f>SUM(K118 + O118+S118+ W118+AA118)</f>
        <v>0</v>
      </c>
      <c r="AF118" s="210">
        <f>SUM(L118 + P118+T118+ X118+AB118)</f>
        <v>0</v>
      </c>
      <c r="AG118" s="210">
        <f>SUM(M118 + Q118+U118+ Y118+AC118)</f>
        <v>0</v>
      </c>
      <c r="AH118" s="179"/>
      <c r="AI118" s="187">
        <f t="shared" si="30"/>
        <v>0</v>
      </c>
    </row>
    <row r="119" spans="1:35" ht="20.25" customHeight="1">
      <c r="A119" s="18"/>
      <c r="B119" s="18"/>
      <c r="C119" s="18"/>
      <c r="D119" s="2" t="s">
        <v>203</v>
      </c>
      <c r="E119" s="86"/>
      <c r="K119" s="248">
        <v>0</v>
      </c>
      <c r="L119" s="178">
        <v>0</v>
      </c>
      <c r="M119" s="249">
        <v>0</v>
      </c>
      <c r="N119" s="516"/>
      <c r="O119" s="218">
        <v>0</v>
      </c>
      <c r="P119" s="186">
        <v>0</v>
      </c>
      <c r="Q119" s="187">
        <v>0</v>
      </c>
      <c r="R119" s="477"/>
      <c r="S119" s="248">
        <v>0</v>
      </c>
      <c r="T119" s="298">
        <v>0</v>
      </c>
      <c r="U119" s="299">
        <v>0</v>
      </c>
      <c r="V119" s="527"/>
      <c r="W119" s="218">
        <v>0</v>
      </c>
      <c r="X119" s="186">
        <v>0</v>
      </c>
      <c r="Y119" s="187">
        <v>0</v>
      </c>
      <c r="Z119" s="550"/>
      <c r="AA119" s="248"/>
      <c r="AB119" s="298"/>
      <c r="AC119" s="299"/>
      <c r="AD119" s="569"/>
      <c r="AE119" s="185">
        <f t="shared" ref="AE119:AF123" si="31">SUM(K119 + O119+S119+ W119+AA119)</f>
        <v>0</v>
      </c>
      <c r="AF119" s="210">
        <f t="shared" si="31"/>
        <v>0</v>
      </c>
      <c r="AG119" s="210">
        <f t="shared" ref="AG119:AG130" si="32">SUM(M119 + Q119+U119+ Y119+AC119)</f>
        <v>0</v>
      </c>
      <c r="AH119" s="179"/>
      <c r="AI119" s="187">
        <f t="shared" si="30"/>
        <v>0</v>
      </c>
    </row>
    <row r="120" spans="1:35" ht="20.25" customHeight="1">
      <c r="A120" s="18"/>
      <c r="B120" s="18"/>
      <c r="C120" s="18"/>
      <c r="D120" s="734" t="s">
        <v>326</v>
      </c>
      <c r="E120" s="18"/>
      <c r="F120" s="18"/>
      <c r="G120" s="18"/>
      <c r="H120" s="18"/>
      <c r="K120" s="248">
        <v>0</v>
      </c>
      <c r="L120" s="178">
        <v>0</v>
      </c>
      <c r="M120" s="249">
        <v>0</v>
      </c>
      <c r="N120" s="516"/>
      <c r="O120" s="218">
        <v>0</v>
      </c>
      <c r="P120" s="186">
        <v>0</v>
      </c>
      <c r="Q120" s="187">
        <v>0</v>
      </c>
      <c r="R120" s="477"/>
      <c r="S120" s="248">
        <v>0</v>
      </c>
      <c r="T120" s="298">
        <v>0</v>
      </c>
      <c r="U120" s="299">
        <v>0</v>
      </c>
      <c r="V120" s="527"/>
      <c r="W120" s="218">
        <v>0</v>
      </c>
      <c r="X120" s="186">
        <v>0</v>
      </c>
      <c r="Y120" s="187">
        <v>0</v>
      </c>
      <c r="Z120" s="550"/>
      <c r="AA120" s="248"/>
      <c r="AB120" s="298"/>
      <c r="AC120" s="299"/>
      <c r="AD120" s="569"/>
      <c r="AE120" s="185">
        <f t="shared" si="31"/>
        <v>0</v>
      </c>
      <c r="AF120" s="210">
        <f t="shared" si="31"/>
        <v>0</v>
      </c>
      <c r="AG120" s="210">
        <f t="shared" si="32"/>
        <v>0</v>
      </c>
      <c r="AH120" s="179"/>
      <c r="AI120" s="187">
        <f t="shared" si="30"/>
        <v>0</v>
      </c>
    </row>
    <row r="121" spans="1:35" ht="20.25" customHeight="1">
      <c r="A121" s="18"/>
      <c r="B121" s="18"/>
      <c r="C121" s="18"/>
      <c r="D121" s="734" t="s">
        <v>333</v>
      </c>
      <c r="E121" s="86"/>
      <c r="K121" s="248">
        <v>0</v>
      </c>
      <c r="L121" s="178">
        <v>0</v>
      </c>
      <c r="M121" s="249">
        <v>0</v>
      </c>
      <c r="N121" s="516"/>
      <c r="O121" s="218">
        <v>0</v>
      </c>
      <c r="P121" s="186">
        <v>0</v>
      </c>
      <c r="Q121" s="187">
        <v>0</v>
      </c>
      <c r="R121" s="477"/>
      <c r="S121" s="248">
        <v>0</v>
      </c>
      <c r="T121" s="298">
        <v>0</v>
      </c>
      <c r="U121" s="299">
        <v>0</v>
      </c>
      <c r="V121" s="527"/>
      <c r="W121" s="218">
        <v>0</v>
      </c>
      <c r="X121" s="186">
        <v>0</v>
      </c>
      <c r="Y121" s="187">
        <v>0</v>
      </c>
      <c r="Z121" s="550"/>
      <c r="AA121" s="248"/>
      <c r="AB121" s="298"/>
      <c r="AC121" s="299"/>
      <c r="AD121" s="569"/>
      <c r="AE121" s="185">
        <f t="shared" si="31"/>
        <v>0</v>
      </c>
      <c r="AF121" s="210">
        <f t="shared" si="31"/>
        <v>0</v>
      </c>
      <c r="AG121" s="210">
        <f t="shared" si="32"/>
        <v>0</v>
      </c>
      <c r="AH121" s="179"/>
      <c r="AI121" s="187">
        <f t="shared" si="30"/>
        <v>0</v>
      </c>
    </row>
    <row r="122" spans="1:35" ht="20.25" customHeight="1">
      <c r="A122" s="18"/>
      <c r="B122" s="18"/>
      <c r="C122" s="18"/>
      <c r="D122" s="123" t="s">
        <v>238</v>
      </c>
      <c r="E122" s="18"/>
      <c r="F122" s="18"/>
      <c r="G122" s="18"/>
      <c r="H122" s="18"/>
      <c r="I122" s="18"/>
      <c r="K122" s="248">
        <v>0</v>
      </c>
      <c r="L122" s="178">
        <v>0</v>
      </c>
      <c r="M122" s="249">
        <v>0</v>
      </c>
      <c r="N122" s="516"/>
      <c r="O122" s="218">
        <v>0</v>
      </c>
      <c r="P122" s="186">
        <v>0</v>
      </c>
      <c r="Q122" s="187">
        <v>0</v>
      </c>
      <c r="R122" s="477"/>
      <c r="S122" s="248">
        <v>0</v>
      </c>
      <c r="T122" s="298">
        <v>0</v>
      </c>
      <c r="U122" s="299">
        <v>0</v>
      </c>
      <c r="V122" s="527"/>
      <c r="W122" s="218">
        <v>0</v>
      </c>
      <c r="X122" s="186">
        <v>0</v>
      </c>
      <c r="Y122" s="187">
        <v>0</v>
      </c>
      <c r="Z122" s="550"/>
      <c r="AA122" s="248"/>
      <c r="AB122" s="298"/>
      <c r="AC122" s="299"/>
      <c r="AD122" s="569"/>
      <c r="AE122" s="185">
        <f t="shared" si="31"/>
        <v>0</v>
      </c>
      <c r="AF122" s="210">
        <f t="shared" si="31"/>
        <v>0</v>
      </c>
      <c r="AG122" s="210">
        <f t="shared" si="32"/>
        <v>0</v>
      </c>
      <c r="AH122" s="179"/>
      <c r="AI122" s="187">
        <f t="shared" si="30"/>
        <v>0</v>
      </c>
    </row>
    <row r="123" spans="1:35" ht="20.25" customHeight="1">
      <c r="A123" s="18"/>
      <c r="B123" s="18"/>
      <c r="C123" s="18"/>
      <c r="D123" s="123" t="s">
        <v>238</v>
      </c>
      <c r="E123" s="18"/>
      <c r="F123" s="18"/>
      <c r="G123" s="18"/>
      <c r="H123" s="18"/>
      <c r="I123" s="18"/>
      <c r="J123" s="18"/>
      <c r="K123" s="295">
        <v>0</v>
      </c>
      <c r="L123" s="406">
        <v>0</v>
      </c>
      <c r="M123" s="263">
        <v>0</v>
      </c>
      <c r="N123" s="516"/>
      <c r="O123" s="219">
        <v>0</v>
      </c>
      <c r="P123" s="328">
        <v>0</v>
      </c>
      <c r="Q123" s="329">
        <v>0</v>
      </c>
      <c r="R123" s="481"/>
      <c r="S123" s="500">
        <v>0</v>
      </c>
      <c r="T123" s="428">
        <v>0</v>
      </c>
      <c r="U123" s="301">
        <v>0</v>
      </c>
      <c r="V123" s="527"/>
      <c r="W123" s="424">
        <v>0</v>
      </c>
      <c r="X123" s="345">
        <v>0</v>
      </c>
      <c r="Y123" s="329">
        <v>0</v>
      </c>
      <c r="Z123" s="550"/>
      <c r="AA123" s="426"/>
      <c r="AB123" s="428"/>
      <c r="AC123" s="301"/>
      <c r="AD123" s="569"/>
      <c r="AE123" s="343">
        <f t="shared" si="31"/>
        <v>0</v>
      </c>
      <c r="AF123" s="461">
        <f t="shared" si="31"/>
        <v>0</v>
      </c>
      <c r="AG123" s="344">
        <f t="shared" si="32"/>
        <v>0</v>
      </c>
      <c r="AH123" s="345"/>
      <c r="AI123" s="329">
        <f t="shared" si="30"/>
        <v>0</v>
      </c>
    </row>
    <row r="124" spans="1:35" s="31" customFormat="1" ht="20.25" customHeight="1">
      <c r="A124" s="29"/>
      <c r="B124" s="374" t="s">
        <v>152</v>
      </c>
      <c r="C124" s="373"/>
      <c r="D124" s="372"/>
      <c r="E124" s="154"/>
      <c r="F124" s="154"/>
      <c r="G124" s="373" t="s">
        <v>247</v>
      </c>
      <c r="H124" s="154"/>
      <c r="I124" s="154"/>
      <c r="J124" s="18"/>
      <c r="K124" s="795">
        <f>SUM(K114:K123)</f>
        <v>0</v>
      </c>
      <c r="L124" s="796">
        <f>SUM(L114:L123)</f>
        <v>0</v>
      </c>
      <c r="M124" s="797">
        <f>SUM(M114:M123)</f>
        <v>0</v>
      </c>
      <c r="N124" s="516"/>
      <c r="O124" s="798">
        <f>SUM(O114:O123)</f>
        <v>0</v>
      </c>
      <c r="P124" s="835">
        <f>SUM(P114:P123)</f>
        <v>0</v>
      </c>
      <c r="Q124" s="801">
        <f>SUM(Q114:Q123)</f>
        <v>0</v>
      </c>
      <c r="R124" s="477"/>
      <c r="S124" s="795">
        <f>SUM(S114:S123)</f>
        <v>0</v>
      </c>
      <c r="T124" s="796">
        <f>SUM(T114:T123)</f>
        <v>0</v>
      </c>
      <c r="U124" s="797">
        <f>SUM(U114:U123)</f>
        <v>0</v>
      </c>
      <c r="V124" s="529"/>
      <c r="W124" s="798">
        <f>SUM(W114:W123)</f>
        <v>0</v>
      </c>
      <c r="X124" s="835">
        <f>SUM(X114:X123)</f>
        <v>0</v>
      </c>
      <c r="Y124" s="801">
        <f>SUM(Y114:Y123)</f>
        <v>0</v>
      </c>
      <c r="Z124" s="551"/>
      <c r="AA124" s="492"/>
      <c r="AB124" s="493"/>
      <c r="AC124" s="494"/>
      <c r="AD124" s="573"/>
      <c r="AE124" s="798">
        <f t="shared" ref="AE124:AF130" si="33">SUM(K124 + O124+S124+ W124+AA124)</f>
        <v>0</v>
      </c>
      <c r="AF124" s="799">
        <f t="shared" si="33"/>
        <v>0</v>
      </c>
      <c r="AG124" s="799">
        <f t="shared" si="32"/>
        <v>0</v>
      </c>
      <c r="AH124" s="800"/>
      <c r="AI124" s="801">
        <f t="shared" si="30"/>
        <v>0</v>
      </c>
    </row>
    <row r="125" spans="1:35" ht="20.25" customHeight="1">
      <c r="A125" s="18"/>
      <c r="B125" s="18"/>
      <c r="C125" s="18"/>
      <c r="D125" s="21" t="s">
        <v>129</v>
      </c>
      <c r="E125" s="85" t="s">
        <v>148</v>
      </c>
      <c r="F125" s="3"/>
      <c r="J125" s="154"/>
      <c r="K125" s="248">
        <f>K154</f>
        <v>0</v>
      </c>
      <c r="L125" s="266">
        <v>0</v>
      </c>
      <c r="M125" s="249">
        <v>0</v>
      </c>
      <c r="N125" s="516">
        <f>IF((K125)&lt;25001,(K125),(25000))</f>
        <v>0</v>
      </c>
      <c r="O125" s="218">
        <f>O154</f>
        <v>0</v>
      </c>
      <c r="P125" s="179">
        <v>0</v>
      </c>
      <c r="Q125" s="203">
        <v>0</v>
      </c>
      <c r="R125" s="481">
        <f>IF((K125+O125)&lt;25001,(O125),(25000-N125))</f>
        <v>0</v>
      </c>
      <c r="S125" s="248">
        <f>S154</f>
        <v>0</v>
      </c>
      <c r="T125" s="180">
        <v>0</v>
      </c>
      <c r="U125" s="292">
        <v>0</v>
      </c>
      <c r="V125" s="532">
        <f>IF((K125+O125+S125)&lt;25001,(S125),(25000-N125-R125))</f>
        <v>0</v>
      </c>
      <c r="W125" s="218">
        <f>W154</f>
        <v>0</v>
      </c>
      <c r="X125" s="179">
        <v>0</v>
      </c>
      <c r="Y125" s="203">
        <v>0</v>
      </c>
      <c r="Z125" s="582">
        <f>IF((K125+O125+S125+W125)&lt;25001,(W125),(25000-(N125+R125+V125)))</f>
        <v>0</v>
      </c>
      <c r="AA125" s="248"/>
      <c r="AB125" s="180"/>
      <c r="AC125" s="292"/>
      <c r="AD125" s="583">
        <f>IF((K125+O125+S125+W125+AA125)&lt;25001,(AA125),(25000-(N125+R125+V125+Z125)))</f>
        <v>0</v>
      </c>
      <c r="AE125" s="349">
        <f t="shared" si="33"/>
        <v>0</v>
      </c>
      <c r="AF125" s="350">
        <f t="shared" si="33"/>
        <v>0</v>
      </c>
      <c r="AG125" s="350">
        <f t="shared" si="32"/>
        <v>0</v>
      </c>
      <c r="AH125" s="351"/>
      <c r="AI125" s="352">
        <f t="shared" si="30"/>
        <v>0</v>
      </c>
    </row>
    <row r="126" spans="1:35" ht="20.25" customHeight="1">
      <c r="A126" s="18"/>
      <c r="B126" s="18"/>
      <c r="C126" s="487" t="s">
        <v>276</v>
      </c>
      <c r="D126" s="488"/>
      <c r="E126" s="85" t="s">
        <v>149</v>
      </c>
      <c r="K126" s="248">
        <f>K158</f>
        <v>0</v>
      </c>
      <c r="L126" s="266">
        <v>0</v>
      </c>
      <c r="M126" s="249">
        <v>0</v>
      </c>
      <c r="N126" s="516">
        <f>IF((K126)&lt;25001,(K126),(25000))</f>
        <v>0</v>
      </c>
      <c r="O126" s="218">
        <f>O158</f>
        <v>0</v>
      </c>
      <c r="P126" s="330">
        <v>0</v>
      </c>
      <c r="Q126" s="331">
        <v>0</v>
      </c>
      <c r="R126" s="481">
        <f>IF((K126+O126)&lt;25001,(O126),(25000-N126))</f>
        <v>0</v>
      </c>
      <c r="S126" s="248">
        <f>S158</f>
        <v>0</v>
      </c>
      <c r="T126" s="269">
        <v>0</v>
      </c>
      <c r="U126" s="303">
        <v>0</v>
      </c>
      <c r="V126" s="532">
        <f>IF((K126+O126+S126)&lt;25001,(S126),(25000-N126-R126))</f>
        <v>0</v>
      </c>
      <c r="W126" s="218">
        <f>W158</f>
        <v>0</v>
      </c>
      <c r="X126" s="330">
        <v>0</v>
      </c>
      <c r="Y126" s="331">
        <v>0</v>
      </c>
      <c r="Z126" s="582">
        <f>IF((K126+O126+S126+W126)&lt;25001,(W126),(25000-(N126+R126+V126)))</f>
        <v>0</v>
      </c>
      <c r="AA126" s="248"/>
      <c r="AB126" s="302"/>
      <c r="AC126" s="303"/>
      <c r="AD126" s="583">
        <f>IF((K126+O126+S126+W126+AA126)&lt;25001,(AA126),(25000-(N126+R126+V126+Z126)))</f>
        <v>0</v>
      </c>
      <c r="AE126" s="349">
        <f t="shared" si="33"/>
        <v>0</v>
      </c>
      <c r="AF126" s="350">
        <f t="shared" si="33"/>
        <v>0</v>
      </c>
      <c r="AG126" s="350">
        <f t="shared" si="32"/>
        <v>0</v>
      </c>
      <c r="AH126" s="351"/>
      <c r="AI126" s="352">
        <f t="shared" si="30"/>
        <v>0</v>
      </c>
    </row>
    <row r="127" spans="1:35" ht="20.25" customHeight="1">
      <c r="A127" s="18"/>
      <c r="B127" s="18"/>
      <c r="C127" s="18"/>
      <c r="D127" s="21"/>
      <c r="E127" s="3" t="s">
        <v>150</v>
      </c>
      <c r="K127" s="248">
        <f>K162</f>
        <v>0</v>
      </c>
      <c r="L127" s="266">
        <v>0</v>
      </c>
      <c r="M127" s="249">
        <v>0</v>
      </c>
      <c r="N127" s="516">
        <f>IF((K127)&lt;25001,(K127),(25000))</f>
        <v>0</v>
      </c>
      <c r="O127" s="218">
        <f>O162</f>
        <v>0</v>
      </c>
      <c r="P127" s="324">
        <v>0</v>
      </c>
      <c r="Q127" s="325">
        <v>0</v>
      </c>
      <c r="R127" s="481">
        <f>IF((K127+O127)&lt;25001,(O127),(25000-N127))</f>
        <v>0</v>
      </c>
      <c r="S127" s="248">
        <f>S162</f>
        <v>0</v>
      </c>
      <c r="T127" s="293">
        <v>0</v>
      </c>
      <c r="U127" s="294">
        <v>0</v>
      </c>
      <c r="V127" s="532">
        <f>IF((K127+O127+S127)&lt;25001,(S127),(25000-N127-R127))</f>
        <v>0</v>
      </c>
      <c r="W127" s="218">
        <f>W162</f>
        <v>0</v>
      </c>
      <c r="X127" s="324">
        <v>0</v>
      </c>
      <c r="Y127" s="325">
        <v>0</v>
      </c>
      <c r="Z127" s="582">
        <f>IF((K127+O127+S127+W127)&lt;25001,(W127),(25000-(N127+R127+V127)))</f>
        <v>0</v>
      </c>
      <c r="AA127" s="248"/>
      <c r="AB127" s="293"/>
      <c r="AC127" s="294"/>
      <c r="AD127" s="583">
        <f>IF((K127+O127+S127+W127+AA127)&lt;25001,(AA127),(25000-(N127+R127+V127+Z127)))</f>
        <v>0</v>
      </c>
      <c r="AE127" s="349">
        <f t="shared" si="33"/>
        <v>0</v>
      </c>
      <c r="AF127" s="350">
        <f t="shared" si="33"/>
        <v>0</v>
      </c>
      <c r="AG127" s="350">
        <f t="shared" si="32"/>
        <v>0</v>
      </c>
      <c r="AH127" s="351"/>
      <c r="AI127" s="352">
        <f t="shared" si="30"/>
        <v>0</v>
      </c>
    </row>
    <row r="128" spans="1:35" ht="20.25" customHeight="1">
      <c r="A128" s="18"/>
      <c r="B128" s="18"/>
      <c r="C128" s="18"/>
      <c r="D128" s="21"/>
      <c r="E128" s="3" t="s">
        <v>211</v>
      </c>
      <c r="K128" s="248">
        <f>K166</f>
        <v>0</v>
      </c>
      <c r="L128" s="266">
        <v>0</v>
      </c>
      <c r="M128" s="249">
        <v>0</v>
      </c>
      <c r="N128" s="516">
        <f>IF((K128)&lt;25001,(K128),(25000))</f>
        <v>0</v>
      </c>
      <c r="O128" s="218">
        <f>O166</f>
        <v>0</v>
      </c>
      <c r="P128" s="330">
        <v>0</v>
      </c>
      <c r="Q128" s="331">
        <v>0</v>
      </c>
      <c r="R128" s="481">
        <f>IF((K128+O128)&lt;25001,(O128),(25000-N128))</f>
        <v>0</v>
      </c>
      <c r="S128" s="248">
        <f>S166</f>
        <v>0</v>
      </c>
      <c r="T128" s="465">
        <v>0</v>
      </c>
      <c r="U128" s="303">
        <v>0</v>
      </c>
      <c r="V128" s="532">
        <f>IF((K128+O128+S128)&lt;25001,(S128),(25000-N128-R128))</f>
        <v>0</v>
      </c>
      <c r="W128" s="218">
        <f>W166</f>
        <v>0</v>
      </c>
      <c r="X128" s="330">
        <v>0</v>
      </c>
      <c r="Y128" s="331">
        <v>0</v>
      </c>
      <c r="Z128" s="582">
        <f>IF((K128+O128+S128+W128)&lt;25001,(W128),(25000-(N128+R128+V128)))</f>
        <v>0</v>
      </c>
      <c r="AA128" s="248"/>
      <c r="AB128" s="302"/>
      <c r="AC128" s="303"/>
      <c r="AD128" s="583">
        <f>IF((K128+O128+S128+W128+AA128)&lt;25001,(AA128),(25000-(N128+R128+V128+Z128)))</f>
        <v>0</v>
      </c>
      <c r="AE128" s="349">
        <f t="shared" si="33"/>
        <v>0</v>
      </c>
      <c r="AF128" s="350">
        <f t="shared" si="33"/>
        <v>0</v>
      </c>
      <c r="AG128" s="350">
        <f t="shared" si="32"/>
        <v>0</v>
      </c>
      <c r="AH128" s="351"/>
      <c r="AI128" s="352">
        <f t="shared" si="30"/>
        <v>0</v>
      </c>
    </row>
    <row r="129" spans="1:35" ht="20.25" customHeight="1" thickBot="1">
      <c r="A129" s="18"/>
      <c r="B129" s="18"/>
      <c r="C129" s="18"/>
      <c r="D129" s="20"/>
      <c r="E129" s="3" t="s">
        <v>212</v>
      </c>
      <c r="K129" s="295">
        <f>K170</f>
        <v>0</v>
      </c>
      <c r="L129" s="495">
        <v>0</v>
      </c>
      <c r="M129" s="263">
        <v>0</v>
      </c>
      <c r="N129" s="516">
        <f>IF((K129)&lt;25001,(K129),(25000))</f>
        <v>0</v>
      </c>
      <c r="O129" s="219">
        <f>O170</f>
        <v>0</v>
      </c>
      <c r="P129" s="496">
        <v>0</v>
      </c>
      <c r="Q129" s="497">
        <v>0</v>
      </c>
      <c r="R129" s="874">
        <f>IF((K129+O129)&lt;25001,(O129),(25000-N129))</f>
        <v>0</v>
      </c>
      <c r="S129" s="295">
        <f>S170</f>
        <v>0</v>
      </c>
      <c r="T129" s="498">
        <v>0</v>
      </c>
      <c r="U129" s="499">
        <v>0</v>
      </c>
      <c r="V129" s="875">
        <f>IF((K129+O129+S129)&lt;25001,(S129),(25000-N129-R129))</f>
        <v>0</v>
      </c>
      <c r="W129" s="219">
        <f>W170</f>
        <v>0</v>
      </c>
      <c r="X129" s="496">
        <v>0</v>
      </c>
      <c r="Y129" s="497">
        <v>0</v>
      </c>
      <c r="Z129" s="876">
        <f>IF((K129+O129+S129+W129)&lt;25001,(W129),(25000-(N129+R129+V129)))</f>
        <v>0</v>
      </c>
      <c r="AA129" s="295"/>
      <c r="AB129" s="498"/>
      <c r="AC129" s="499"/>
      <c r="AD129" s="583">
        <f>IF((K129+O129+S129+W129+AA129)&lt;25001,(AA129),(25000-(N129+R129+V129+Z129)))</f>
        <v>0</v>
      </c>
      <c r="AE129" s="501">
        <f t="shared" si="33"/>
        <v>0</v>
      </c>
      <c r="AF129" s="502">
        <f t="shared" si="33"/>
        <v>0</v>
      </c>
      <c r="AG129" s="502">
        <f t="shared" si="32"/>
        <v>0</v>
      </c>
      <c r="AH129" s="503"/>
      <c r="AI129" s="463">
        <f t="shared" si="30"/>
        <v>0</v>
      </c>
    </row>
    <row r="130" spans="1:35" ht="20.25" customHeight="1">
      <c r="A130" s="469"/>
      <c r="B130" s="371"/>
      <c r="C130" s="162"/>
      <c r="D130" s="371" t="s">
        <v>268</v>
      </c>
      <c r="E130" s="373"/>
      <c r="F130" s="373"/>
      <c r="G130" s="373"/>
      <c r="H130" s="154"/>
      <c r="I130" s="154"/>
      <c r="K130" s="802">
        <f>SUM(K124:K129)</f>
        <v>0</v>
      </c>
      <c r="L130" s="803">
        <f>SUM(L124:L129)</f>
        <v>0</v>
      </c>
      <c r="M130" s="806">
        <f>SUM(M124:M129)</f>
        <v>0</v>
      </c>
      <c r="N130" s="873"/>
      <c r="O130" s="798">
        <f>SUM(O124:O129)</f>
        <v>0</v>
      </c>
      <c r="P130" s="835">
        <f>SUM(P124:P129)</f>
        <v>0</v>
      </c>
      <c r="Q130" s="801">
        <f>SUM(Q124:Q129)</f>
        <v>0</v>
      </c>
      <c r="R130" s="475"/>
      <c r="S130" s="802">
        <f>SUM(S124:S129)</f>
        <v>0</v>
      </c>
      <c r="T130" s="803">
        <f>SUM(T124:T129)</f>
        <v>0</v>
      </c>
      <c r="U130" s="806">
        <f>SUM(U124:U129)</f>
        <v>0</v>
      </c>
      <c r="V130" s="525"/>
      <c r="W130" s="798">
        <f>SUM(W124:W129)</f>
        <v>0</v>
      </c>
      <c r="X130" s="835">
        <f>SUM(X124:X129)</f>
        <v>0</v>
      </c>
      <c r="Y130" s="801">
        <f>SUM(Y124:Y129)</f>
        <v>0</v>
      </c>
      <c r="Z130" s="546"/>
      <c r="AA130" s="256"/>
      <c r="AB130" s="257"/>
      <c r="AC130" s="258"/>
      <c r="AD130" s="560"/>
      <c r="AE130" s="798">
        <f t="shared" si="33"/>
        <v>0</v>
      </c>
      <c r="AF130" s="799">
        <f t="shared" si="33"/>
        <v>0</v>
      </c>
      <c r="AG130" s="799">
        <f t="shared" si="32"/>
        <v>0</v>
      </c>
      <c r="AH130" s="800"/>
      <c r="AI130" s="801">
        <f t="shared" si="30"/>
        <v>0</v>
      </c>
    </row>
    <row r="131" spans="1:35" ht="20.25" customHeight="1">
      <c r="A131" s="18"/>
      <c r="B131" s="62"/>
      <c r="D131" s="5" t="s">
        <v>130</v>
      </c>
      <c r="E131" s="29"/>
      <c r="F131" s="29"/>
      <c r="G131" s="29"/>
      <c r="H131" s="29"/>
      <c r="I131" s="29"/>
      <c r="K131" s="268"/>
      <c r="L131" s="208"/>
      <c r="M131" s="249"/>
      <c r="N131" s="517"/>
      <c r="O131" s="349"/>
      <c r="P131" s="375"/>
      <c r="Q131" s="352"/>
      <c r="R131" s="475"/>
      <c r="S131" s="256"/>
      <c r="T131" s="257"/>
      <c r="U131" s="258"/>
      <c r="V131" s="525"/>
      <c r="W131" s="349"/>
      <c r="X131" s="375"/>
      <c r="Y131" s="352"/>
      <c r="Z131" s="546"/>
      <c r="AA131" s="256"/>
      <c r="AB131" s="257"/>
      <c r="AC131" s="258"/>
      <c r="AD131" s="560"/>
      <c r="AE131" s="349"/>
      <c r="AF131" s="350"/>
      <c r="AG131" s="350"/>
      <c r="AH131" s="351"/>
      <c r="AI131" s="352"/>
    </row>
    <row r="132" spans="1:35" ht="20.25" customHeight="1">
      <c r="A132" s="18"/>
      <c r="B132" s="29"/>
      <c r="C132" s="29"/>
      <c r="E132" s="750" t="s">
        <v>74</v>
      </c>
      <c r="F132" s="772"/>
      <c r="G132" s="175"/>
      <c r="H132" s="175"/>
      <c r="I132" s="175"/>
      <c r="J132" s="154"/>
      <c r="K132" s="809">
        <f>(K134-K83-K97-K98-K111-K121-K122-K123-K125-K126-K127-K128-K129+N137)</f>
        <v>0</v>
      </c>
      <c r="L132" s="810">
        <f>(L134-L83-L97-L98-L111-L120-L121-L122-L123-L125-L126-L127-L128-L129)</f>
        <v>0</v>
      </c>
      <c r="M132" s="811">
        <f>(M134-M83-M97-M98-M111-M120-M121-M122-M123-M125-M126-M127-M128-M129)</f>
        <v>0</v>
      </c>
      <c r="N132" s="755"/>
      <c r="O132" s="861">
        <f>(O134-O83-O97-O98-O111-O121-O122-O123-O125-O126-O127-O128-O129+R137)</f>
        <v>0</v>
      </c>
      <c r="P132" s="862">
        <f>(P134-P83-P97-P98-P111-P120-P121-P122-P123-P125-P126-P127-P128-P129)</f>
        <v>0</v>
      </c>
      <c r="Q132" s="863">
        <f>(Q134-Q83-Q97-Q98-Q111-Q120-Q121-Q122-Q123-Q125-Q126-Q127-Q128-Q129)</f>
        <v>0</v>
      </c>
      <c r="R132" s="759"/>
      <c r="S132" s="809">
        <f>(S134-S83-S97-S98-S111-S121-S122-S123-S125-S126-S127-S128-S129+V137)</f>
        <v>0</v>
      </c>
      <c r="T132" s="810">
        <f>(T134-T83-T97-T98-T111-T120-T121-T122-T123-T125-T126-T127-T128-T129)</f>
        <v>0</v>
      </c>
      <c r="U132" s="811">
        <f>(U134-U83-U97-U98-U111-U120-U121-U122-U123-U125-U126-U127-U128-U129)</f>
        <v>0</v>
      </c>
      <c r="V132" s="760"/>
      <c r="W132" s="861">
        <f>(W134-W83-W97-W98-W111-W121-W122-W123-W125-W126-W127-W128-W129+Z137)</f>
        <v>0</v>
      </c>
      <c r="X132" s="862">
        <f>(X134-X83-X97-X98-X111-X120-X121-X122-X123-X125-X126-X127-X128-X129)</f>
        <v>0</v>
      </c>
      <c r="Y132" s="863">
        <f>(Y134-Y83-Y97-Y98-Y111-Y120-Y121-Y122-Y123-Y125-Y126-Y127-Y128-Y129)</f>
        <v>0</v>
      </c>
      <c r="Z132" s="761"/>
      <c r="AA132" s="752"/>
      <c r="AB132" s="753"/>
      <c r="AC132" s="754"/>
      <c r="AD132" s="762"/>
      <c r="AE132" s="819">
        <f>SUM(K132 + O132+S132+ W132+AA132)</f>
        <v>0</v>
      </c>
      <c r="AF132" s="820">
        <f>SUM(L132 + P132+T132+ X132+AB132)</f>
        <v>0</v>
      </c>
      <c r="AG132" s="820">
        <f>SUM(M132 + Q132+U132+ Y132+AC132)</f>
        <v>0</v>
      </c>
      <c r="AH132" s="821"/>
      <c r="AI132" s="822">
        <f>SUM(AE132:AG132)</f>
        <v>0</v>
      </c>
    </row>
    <row r="133" spans="1:35" ht="20.25" customHeight="1">
      <c r="A133" s="18"/>
      <c r="B133" s="29"/>
      <c r="C133" s="29"/>
      <c r="D133" s="29"/>
      <c r="E133" s="771"/>
      <c r="F133" s="772"/>
      <c r="G133" s="157"/>
      <c r="H133" s="157"/>
      <c r="I133" s="157"/>
      <c r="J133" s="29"/>
      <c r="K133" s="752"/>
      <c r="L133" s="753"/>
      <c r="M133" s="754"/>
      <c r="N133" s="755"/>
      <c r="O133" s="763"/>
      <c r="P133" s="767"/>
      <c r="Q133" s="766"/>
      <c r="R133" s="759"/>
      <c r="S133" s="768"/>
      <c r="T133" s="769"/>
      <c r="U133" s="770"/>
      <c r="V133" s="760"/>
      <c r="W133" s="763"/>
      <c r="X133" s="767"/>
      <c r="Y133" s="766"/>
      <c r="Z133" s="761"/>
      <c r="AA133" s="768"/>
      <c r="AB133" s="769"/>
      <c r="AC133" s="770"/>
      <c r="AD133" s="762"/>
      <c r="AE133" s="763"/>
      <c r="AF133" s="764"/>
      <c r="AG133" s="764"/>
      <c r="AH133" s="765"/>
      <c r="AI133" s="766"/>
    </row>
    <row r="134" spans="1:35" ht="20.25" customHeight="1">
      <c r="A134" s="18"/>
      <c r="B134" s="29"/>
      <c r="C134" s="29"/>
      <c r="D134" s="29"/>
      <c r="E134" s="751" t="s">
        <v>78</v>
      </c>
      <c r="F134" s="773"/>
      <c r="G134" s="174"/>
      <c r="H134" s="175"/>
      <c r="I134" s="175"/>
      <c r="J134" s="175"/>
      <c r="K134" s="809">
        <f>SUM(K92+K99+K104+K111+K130)</f>
        <v>0</v>
      </c>
      <c r="L134" s="810">
        <f>SUM(L92+L99+L104+L111+L130)</f>
        <v>0</v>
      </c>
      <c r="M134" s="811">
        <f>SUM(M92+M99+M104+M111+M130)</f>
        <v>0</v>
      </c>
      <c r="N134" s="755"/>
      <c r="O134" s="861">
        <f>SUM(O92+O99+O104+O111+O130)</f>
        <v>0</v>
      </c>
      <c r="P134" s="862">
        <f>SUM(P92+P99+P104+P111+P130)</f>
        <v>0</v>
      </c>
      <c r="Q134" s="863">
        <f>SUM(Q92+Q99+Q104+Q111+Q130)</f>
        <v>0</v>
      </c>
      <c r="R134" s="759"/>
      <c r="S134" s="809">
        <f>SUM(S92+S99+S104+S111+S130)</f>
        <v>0</v>
      </c>
      <c r="T134" s="810">
        <f>SUM(T92+T99+T104+T111+T130)</f>
        <v>0</v>
      </c>
      <c r="U134" s="811">
        <f>SUM(U92+U99+U104+U111+U130)</f>
        <v>0</v>
      </c>
      <c r="V134" s="760"/>
      <c r="W134" s="861">
        <f>SUM(W92+W99+W104+W111+W130)</f>
        <v>0</v>
      </c>
      <c r="X134" s="862">
        <f>SUM(X92+X99+X104+X111+X130)</f>
        <v>0</v>
      </c>
      <c r="Y134" s="863">
        <f>SUM(Y92+Y99+Y104+Y111+Y130)</f>
        <v>0</v>
      </c>
      <c r="Z134" s="761"/>
      <c r="AA134" s="752"/>
      <c r="AB134" s="753"/>
      <c r="AC134" s="754"/>
      <c r="AD134" s="762"/>
      <c r="AE134" s="819">
        <f>SUM(K134 + O134+S134+ W134+AA134)</f>
        <v>0</v>
      </c>
      <c r="AF134" s="820">
        <f>SUM(L134 + P134+T134+ X134+AB134)</f>
        <v>0</v>
      </c>
      <c r="AG134" s="820">
        <f>SUM(M134 + Q134+U134+ Y134+AC134)</f>
        <v>0</v>
      </c>
      <c r="AH134" s="821"/>
      <c r="AI134" s="822">
        <f>SUM(AE134:AG134)</f>
        <v>0</v>
      </c>
    </row>
    <row r="135" spans="1:35" ht="20.25" customHeight="1">
      <c r="A135" s="18"/>
      <c r="B135" s="29"/>
      <c r="C135" s="29"/>
      <c r="D135" s="29"/>
      <c r="E135" s="18"/>
      <c r="F135" s="91"/>
      <c r="G135" s="26"/>
      <c r="H135" s="26"/>
      <c r="I135" s="26"/>
      <c r="J135" s="157"/>
      <c r="K135" s="774"/>
      <c r="L135" s="775"/>
      <c r="M135" s="754"/>
      <c r="N135" s="755"/>
      <c r="O135" s="763"/>
      <c r="P135" s="767"/>
      <c r="Q135" s="766"/>
      <c r="R135" s="759"/>
      <c r="S135" s="768"/>
      <c r="T135" s="769"/>
      <c r="U135" s="770"/>
      <c r="V135" s="760"/>
      <c r="W135" s="763"/>
      <c r="X135" s="767"/>
      <c r="Y135" s="766"/>
      <c r="Z135" s="761"/>
      <c r="AA135" s="768"/>
      <c r="AB135" s="769"/>
      <c r="AC135" s="770"/>
      <c r="AD135" s="762"/>
      <c r="AE135" s="763"/>
      <c r="AF135" s="764"/>
      <c r="AG135" s="764"/>
      <c r="AH135" s="765"/>
      <c r="AI135" s="766"/>
    </row>
    <row r="136" spans="1:35" ht="19.5" customHeight="1">
      <c r="A136" s="18"/>
      <c r="B136" s="632" t="s">
        <v>284</v>
      </c>
      <c r="C136" s="633"/>
      <c r="D136" s="633"/>
      <c r="J136" s="175"/>
      <c r="K136" s="248"/>
      <c r="L136" s="178"/>
      <c r="M136" s="262"/>
      <c r="N136" s="517"/>
      <c r="O136" s="349"/>
      <c r="P136" s="375"/>
      <c r="Q136" s="352"/>
      <c r="R136" s="475"/>
      <c r="S136" s="256"/>
      <c r="T136" s="257"/>
      <c r="U136" s="258"/>
      <c r="V136" s="525"/>
      <c r="W136" s="349"/>
      <c r="X136" s="375"/>
      <c r="Y136" s="352"/>
      <c r="Z136" s="546"/>
      <c r="AA136" s="256"/>
      <c r="AB136" s="257"/>
      <c r="AC136" s="258"/>
      <c r="AD136" s="560"/>
      <c r="AE136" s="349"/>
      <c r="AF136" s="350"/>
      <c r="AG136" s="350"/>
      <c r="AH136" s="351"/>
      <c r="AI136" s="352"/>
    </row>
    <row r="137" spans="1:35" ht="18.75" customHeight="1">
      <c r="A137" s="18"/>
      <c r="B137" s="35"/>
      <c r="C137" s="18"/>
      <c r="D137" s="18"/>
      <c r="E137" s="5" t="s">
        <v>153</v>
      </c>
      <c r="G137" s="5" t="s">
        <v>154</v>
      </c>
      <c r="J137" s="26"/>
      <c r="K137" s="587">
        <f>M9</f>
        <v>0.56499999999999995</v>
      </c>
      <c r="L137" s="603"/>
      <c r="M137" s="599">
        <f>M9</f>
        <v>0.56499999999999995</v>
      </c>
      <c r="N137" s="517">
        <f>SUM(N125:N129)</f>
        <v>0</v>
      </c>
      <c r="O137" s="586">
        <f>Q9</f>
        <v>0.56499999999999995</v>
      </c>
      <c r="P137" s="601"/>
      <c r="Q137" s="602">
        <f>Q9</f>
        <v>0.56499999999999995</v>
      </c>
      <c r="R137" s="475">
        <f>SUM(R125:R129)</f>
        <v>0</v>
      </c>
      <c r="S137" s="587">
        <f>U9</f>
        <v>0.56499999999999995</v>
      </c>
      <c r="T137" s="603"/>
      <c r="U137" s="599">
        <f>U9</f>
        <v>0.56499999999999995</v>
      </c>
      <c r="V137" s="525">
        <f>SUM(V125:V129)</f>
        <v>0</v>
      </c>
      <c r="W137" s="586">
        <f>Y9</f>
        <v>0.56499999999999995</v>
      </c>
      <c r="X137" s="601"/>
      <c r="Y137" s="602">
        <f>Y9</f>
        <v>0.56499999999999995</v>
      </c>
      <c r="Z137" s="546">
        <f>SUM(Z125:Z129)</f>
        <v>0</v>
      </c>
      <c r="AA137" s="181"/>
      <c r="AB137" s="450"/>
      <c r="AC137" s="182"/>
      <c r="AD137" s="560">
        <f>SUM(AD125:AD129)</f>
        <v>0</v>
      </c>
      <c r="AE137" s="185"/>
      <c r="AF137" s="210"/>
      <c r="AG137" s="210"/>
      <c r="AH137" s="179"/>
      <c r="AI137" s="187"/>
    </row>
    <row r="138" spans="1:35" ht="20.25" customHeight="1">
      <c r="A138" s="18"/>
      <c r="B138" s="29" t="s">
        <v>155</v>
      </c>
      <c r="C138" s="18"/>
      <c r="D138" s="20"/>
      <c r="E138" s="32">
        <v>0</v>
      </c>
      <c r="F138" s="31"/>
      <c r="G138" s="5" t="s">
        <v>151</v>
      </c>
      <c r="H138" s="30"/>
      <c r="I138" s="30"/>
      <c r="K138" s="273">
        <f>$E$138*K132</f>
        <v>0</v>
      </c>
      <c r="L138" s="274"/>
      <c r="M138" s="249"/>
      <c r="N138" s="510"/>
      <c r="O138" s="185">
        <f>$E$138*O132</f>
        <v>0</v>
      </c>
      <c r="P138" s="186"/>
      <c r="Q138" s="187"/>
      <c r="R138" s="477"/>
      <c r="S138" s="304">
        <f>$E$138*S132</f>
        <v>0</v>
      </c>
      <c r="T138" s="298"/>
      <c r="U138" s="299"/>
      <c r="V138" s="527"/>
      <c r="W138" s="185">
        <f>$E$138*W132</f>
        <v>0</v>
      </c>
      <c r="X138" s="186"/>
      <c r="Y138" s="187"/>
      <c r="Z138" s="543"/>
      <c r="AA138" s="304"/>
      <c r="AB138" s="298"/>
      <c r="AC138" s="299"/>
      <c r="AD138" s="560"/>
      <c r="AE138" s="185">
        <f>SUM(K138 + O138+S138+ W138+AA138)</f>
        <v>0</v>
      </c>
      <c r="AF138" s="210"/>
      <c r="AG138" s="210">
        <f>SUM(M138 + Q138+U138+ Y138+AC138)</f>
        <v>0</v>
      </c>
      <c r="AH138" s="179"/>
      <c r="AI138" s="187">
        <f t="shared" ref="AI138:AI145" si="34">SUM(AE138:AG138)</f>
        <v>0</v>
      </c>
    </row>
    <row r="139" spans="1:35" s="66" customFormat="1" ht="20.25" customHeight="1">
      <c r="A139" s="108"/>
      <c r="B139" s="117"/>
      <c r="C139" s="2"/>
      <c r="D139" s="230" t="s">
        <v>140</v>
      </c>
      <c r="E139" s="460" t="str">
        <f>CONCATENATE(TEXT($M$9, "0.00%")," - ",TEXT($Y$9, "0.00%"))</f>
        <v>56.50% - 56.50%</v>
      </c>
      <c r="F139" s="234"/>
      <c r="G139" s="460" t="str">
        <f>CONCATENATE(TEXT($M$9, "0.00%")," - ",TEXT($Y$9, "0.00%"))</f>
        <v>56.50% - 56.50%</v>
      </c>
      <c r="H139" s="239"/>
      <c r="I139" s="239"/>
      <c r="J139" s="5"/>
      <c r="K139" s="275">
        <f>IF($E$138=0,(M9*(K132-N137)),0)</f>
        <v>0</v>
      </c>
      <c r="L139" s="313"/>
      <c r="M139" s="240">
        <f>M132*M9</f>
        <v>0</v>
      </c>
      <c r="N139" s="518"/>
      <c r="O139" s="580">
        <f>IF($E$138=0,(Q9*(O132-R137)),0)</f>
        <v>0</v>
      </c>
      <c r="P139" s="237"/>
      <c r="Q139" s="238">
        <f>Q132*Q9</f>
        <v>0</v>
      </c>
      <c r="R139" s="482"/>
      <c r="S139" s="275">
        <f>IF($E$138=0,(U9*(S132-V137)),0)</f>
        <v>0</v>
      </c>
      <c r="T139" s="451"/>
      <c r="U139" s="240">
        <f>U132*U9</f>
        <v>0</v>
      </c>
      <c r="V139" s="531"/>
      <c r="W139" s="580">
        <f>IF($E$138=0,(Y9*(W132-Z137)),0)</f>
        <v>0</v>
      </c>
      <c r="X139" s="189"/>
      <c r="Y139" s="238">
        <f>Y132*Y9</f>
        <v>0</v>
      </c>
      <c r="Z139" s="552"/>
      <c r="AA139" s="275"/>
      <c r="AB139" s="451"/>
      <c r="AC139" s="240"/>
      <c r="AD139" s="574"/>
      <c r="AE139" s="185">
        <f>SUM(K139 + O139+S139+ W139+AA139)</f>
        <v>0</v>
      </c>
      <c r="AF139" s="210"/>
      <c r="AG139" s="210">
        <f>SUM(M139 + Q139+U139+ Y139+AC139)</f>
        <v>0</v>
      </c>
      <c r="AH139" s="179"/>
      <c r="AI139" s="187">
        <f>SUM(AE139:AG139)</f>
        <v>0</v>
      </c>
    </row>
    <row r="140" spans="1:35" s="66" customFormat="1" ht="20.25" customHeight="1">
      <c r="A140" s="108"/>
      <c r="B140" s="29" t="s">
        <v>132</v>
      </c>
      <c r="C140" s="2"/>
      <c r="D140" s="230"/>
      <c r="E140" s="231"/>
      <c r="F140" s="118"/>
      <c r="H140" s="119"/>
      <c r="I140" s="119"/>
      <c r="J140" s="30"/>
      <c r="K140" s="276"/>
      <c r="L140" s="277"/>
      <c r="M140" s="901">
        <f>IF($E$138=0,(0),IF((M9*K132)-K138&gt;0,(M9*K132)-K138,0))</f>
        <v>0</v>
      </c>
      <c r="N140" s="519"/>
      <c r="O140" s="188"/>
      <c r="P140" s="189"/>
      <c r="Q140" s="900">
        <f>IF($E$138=0,(0),IF((Q9*O132)-O138&gt;0,(Q9*O132)-O138,0))</f>
        <v>0</v>
      </c>
      <c r="R140" s="483"/>
      <c r="S140" s="306"/>
      <c r="T140" s="307"/>
      <c r="U140" s="902">
        <f>IF($E$138=0,(0),IF((U9*S132)-S138&gt;0,(U9*S132)-S138,0))</f>
        <v>0</v>
      </c>
      <c r="V140" s="532"/>
      <c r="W140" s="188"/>
      <c r="X140" s="189"/>
      <c r="Y140" s="900">
        <f>IF($E$138=0,(0),IF((Y9*W132)-W138&gt;0,(Y9*W132)-W138,0))</f>
        <v>0</v>
      </c>
      <c r="Z140" s="553"/>
      <c r="AA140" s="306"/>
      <c r="AB140" s="307"/>
      <c r="AC140" s="308"/>
      <c r="AD140" s="575"/>
      <c r="AE140" s="188"/>
      <c r="AF140" s="453"/>
      <c r="AG140" s="453">
        <f>SUM(M140+Q140+U140+Y140+AC140)</f>
        <v>0</v>
      </c>
      <c r="AH140" s="354"/>
      <c r="AI140" s="609">
        <f t="shared" si="34"/>
        <v>0</v>
      </c>
    </row>
    <row r="141" spans="1:35" s="66" customFormat="1" ht="20.25" customHeight="1">
      <c r="A141" s="108"/>
      <c r="B141" s="29"/>
      <c r="C141" s="2"/>
      <c r="D141" s="230" t="s">
        <v>72</v>
      </c>
      <c r="E141" s="231" t="str">
        <f>$E$139</f>
        <v>56.50% - 56.50%</v>
      </c>
      <c r="F141" s="118"/>
      <c r="H141" s="119"/>
      <c r="I141" s="119"/>
      <c r="J141" s="239"/>
      <c r="K141" s="276">
        <f>IF($E$138=0,( M9*N125),(0))</f>
        <v>0</v>
      </c>
      <c r="L141" s="277"/>
      <c r="M141" s="279"/>
      <c r="N141" s="519"/>
      <c r="O141" s="120">
        <f>IF($E$138=0,( Q9*R125),(0))</f>
        <v>0</v>
      </c>
      <c r="P141" s="189"/>
      <c r="Q141" s="190"/>
      <c r="R141" s="483"/>
      <c r="S141" s="276">
        <f>IF($E$132=0,( U9*V125),(0))</f>
        <v>0</v>
      </c>
      <c r="T141" s="307"/>
      <c r="U141" s="309"/>
      <c r="V141" s="532"/>
      <c r="W141" s="120">
        <f>IF($E$132=0,( Y9*Z125),(0))</f>
        <v>0</v>
      </c>
      <c r="X141" s="189"/>
      <c r="Y141" s="190"/>
      <c r="Z141" s="553"/>
      <c r="AA141" s="306"/>
      <c r="AB141" s="307"/>
      <c r="AC141" s="309"/>
      <c r="AD141" s="575"/>
      <c r="AE141" s="185">
        <f t="shared" ref="AE141:AE146" si="35">SUM(K141 + O141+S141+ W141+AA141)</f>
        <v>0</v>
      </c>
      <c r="AF141" s="453"/>
      <c r="AG141" s="353"/>
      <c r="AH141" s="354"/>
      <c r="AI141" s="609">
        <f t="shared" si="34"/>
        <v>0</v>
      </c>
    </row>
    <row r="142" spans="1:35" s="66" customFormat="1" ht="20.25" customHeight="1">
      <c r="A142" s="108"/>
      <c r="B142" s="29"/>
      <c r="C142" s="2"/>
      <c r="D142" s="230" t="s">
        <v>73</v>
      </c>
      <c r="E142" s="231" t="str">
        <f>$E$139</f>
        <v>56.50% - 56.50%</v>
      </c>
      <c r="F142" s="118"/>
      <c r="H142" s="119"/>
      <c r="I142" s="119"/>
      <c r="J142" s="119"/>
      <c r="K142" s="276">
        <f>IF($E$138=0,(M9*N126),(0))</f>
        <v>0</v>
      </c>
      <c r="L142" s="277"/>
      <c r="M142" s="279"/>
      <c r="N142" s="519"/>
      <c r="O142" s="120">
        <f>IF($E$138=0,(Q9*R126),(0))</f>
        <v>0</v>
      </c>
      <c r="P142" s="189"/>
      <c r="Q142" s="190"/>
      <c r="R142" s="483"/>
      <c r="S142" s="276">
        <f>IF($E$132=0,( U9*V126),(0))</f>
        <v>0</v>
      </c>
      <c r="T142" s="307"/>
      <c r="U142" s="309"/>
      <c r="V142" s="532"/>
      <c r="W142" s="120">
        <f>IF($E$132=0,( Y9*Z126),(0))</f>
        <v>0</v>
      </c>
      <c r="X142" s="189"/>
      <c r="Y142" s="190"/>
      <c r="Z142" s="553"/>
      <c r="AA142" s="306"/>
      <c r="AB142" s="307"/>
      <c r="AC142" s="309"/>
      <c r="AD142" s="575"/>
      <c r="AE142" s="185">
        <f t="shared" si="35"/>
        <v>0</v>
      </c>
      <c r="AF142" s="453"/>
      <c r="AG142" s="353"/>
      <c r="AH142" s="354"/>
      <c r="AI142" s="609">
        <f t="shared" si="34"/>
        <v>0</v>
      </c>
    </row>
    <row r="143" spans="1:35" s="66" customFormat="1" ht="20.25" customHeight="1">
      <c r="A143" s="108"/>
      <c r="B143" s="29"/>
      <c r="C143" s="2"/>
      <c r="D143" s="230" t="s">
        <v>131</v>
      </c>
      <c r="E143" s="231" t="str">
        <f>$E$139</f>
        <v>56.50% - 56.50%</v>
      </c>
      <c r="F143" s="118"/>
      <c r="H143" s="119"/>
      <c r="I143" s="119"/>
      <c r="J143" s="119"/>
      <c r="K143" s="276">
        <f>IF($E$138=0,( M9*N127),(0))</f>
        <v>0</v>
      </c>
      <c r="L143" s="277"/>
      <c r="M143" s="279"/>
      <c r="N143" s="519"/>
      <c r="O143" s="120">
        <f>IF($E$138=0,( Q9*R127),(0))</f>
        <v>0</v>
      </c>
      <c r="P143" s="189"/>
      <c r="Q143" s="190"/>
      <c r="R143" s="483"/>
      <c r="S143" s="276">
        <f>IF($E$132=0,(U9*V127),(0))</f>
        <v>0</v>
      </c>
      <c r="T143" s="307"/>
      <c r="U143" s="309"/>
      <c r="V143" s="532"/>
      <c r="W143" s="120">
        <f>IF($E$132=0,(Y9*Z127),(0))</f>
        <v>0</v>
      </c>
      <c r="X143" s="189"/>
      <c r="Y143" s="190"/>
      <c r="Z143" s="553"/>
      <c r="AA143" s="306"/>
      <c r="AB143" s="307"/>
      <c r="AC143" s="309"/>
      <c r="AD143" s="575"/>
      <c r="AE143" s="185">
        <f t="shared" si="35"/>
        <v>0</v>
      </c>
      <c r="AF143" s="453"/>
      <c r="AG143" s="353"/>
      <c r="AH143" s="354"/>
      <c r="AI143" s="609">
        <f t="shared" si="34"/>
        <v>0</v>
      </c>
    </row>
    <row r="144" spans="1:35" s="66" customFormat="1" ht="20.25" customHeight="1">
      <c r="A144" s="108"/>
      <c r="B144" s="29"/>
      <c r="C144" s="2"/>
      <c r="D144" s="230" t="s">
        <v>131</v>
      </c>
      <c r="E144" s="231" t="str">
        <f>$E$139</f>
        <v>56.50% - 56.50%</v>
      </c>
      <c r="F144" s="118"/>
      <c r="H144" s="119"/>
      <c r="I144" s="119"/>
      <c r="J144" s="119"/>
      <c r="K144" s="276">
        <f>IF($E$138=0,( M9*N128),(0))</f>
        <v>0</v>
      </c>
      <c r="L144" s="277"/>
      <c r="M144" s="279"/>
      <c r="N144" s="519"/>
      <c r="O144" s="120">
        <f>IF($E$138=0,( Q9*R128),(0))</f>
        <v>0</v>
      </c>
      <c r="P144" s="189"/>
      <c r="Q144" s="190"/>
      <c r="R144" s="483"/>
      <c r="S144" s="276">
        <f>IF($E$132=0,( U9*V128),(0))</f>
        <v>0</v>
      </c>
      <c r="T144" s="307"/>
      <c r="U144" s="309"/>
      <c r="V144" s="532"/>
      <c r="W144" s="120">
        <f>IF($E$132=0,( Y9*Z128),(0))</f>
        <v>0</v>
      </c>
      <c r="X144" s="189"/>
      <c r="Y144" s="190"/>
      <c r="Z144" s="553"/>
      <c r="AA144" s="306"/>
      <c r="AB144" s="307"/>
      <c r="AC144" s="309"/>
      <c r="AD144" s="575"/>
      <c r="AE144" s="185">
        <f t="shared" si="35"/>
        <v>0</v>
      </c>
      <c r="AF144" s="453"/>
      <c r="AG144" s="353"/>
      <c r="AH144" s="354"/>
      <c r="AI144" s="609">
        <f t="shared" si="34"/>
        <v>0</v>
      </c>
    </row>
    <row r="145" spans="1:35" s="66" customFormat="1" ht="20.25" customHeight="1" thickBot="1">
      <c r="A145" s="108"/>
      <c r="B145" s="29"/>
      <c r="C145" s="2"/>
      <c r="D145" s="230" t="s">
        <v>131</v>
      </c>
      <c r="E145" s="231" t="str">
        <f>$E$139</f>
        <v>56.50% - 56.50%</v>
      </c>
      <c r="F145" s="118"/>
      <c r="H145" s="119"/>
      <c r="I145" s="119"/>
      <c r="J145" s="119"/>
      <c r="K145" s="276">
        <f>IF($E$138=0,( M9*N129),(0))</f>
        <v>0</v>
      </c>
      <c r="L145" s="277"/>
      <c r="M145" s="279"/>
      <c r="N145" s="519"/>
      <c r="O145" s="120">
        <f>IF($E$138=0,( Q9*R129),(0))</f>
        <v>0</v>
      </c>
      <c r="P145" s="189"/>
      <c r="Q145" s="190"/>
      <c r="R145" s="483"/>
      <c r="S145" s="310">
        <f>IF($E$132=0,( U9*V129),(0))</f>
        <v>0</v>
      </c>
      <c r="T145" s="311"/>
      <c r="U145" s="312"/>
      <c r="V145" s="532"/>
      <c r="W145" s="121">
        <f>IF($E$132=0,( Y9*Z129),(0))</f>
        <v>0</v>
      </c>
      <c r="X145" s="194"/>
      <c r="Y145" s="195"/>
      <c r="Z145" s="553"/>
      <c r="AA145" s="317"/>
      <c r="AB145" s="311"/>
      <c r="AC145" s="312"/>
      <c r="AD145" s="575"/>
      <c r="AE145" s="462">
        <f t="shared" si="35"/>
        <v>0</v>
      </c>
      <c r="AF145" s="454"/>
      <c r="AG145" s="355"/>
      <c r="AH145" s="356"/>
      <c r="AI145" s="610">
        <f t="shared" si="34"/>
        <v>0</v>
      </c>
    </row>
    <row r="146" spans="1:35" s="31" customFormat="1" ht="20.25" customHeight="1">
      <c r="A146" s="29"/>
      <c r="B146" s="29"/>
      <c r="C146" s="29"/>
      <c r="D146" s="28"/>
      <c r="E146" s="232" t="s">
        <v>75</v>
      </c>
      <c r="F146" s="233"/>
      <c r="G146" s="234"/>
      <c r="H146" s="235"/>
      <c r="I146" s="235"/>
      <c r="J146" s="119"/>
      <c r="K146" s="829">
        <f>IF($E$138=0, (K139+K140+K141+K142+K143+K144+K145),(K138))</f>
        <v>0</v>
      </c>
      <c r="L146" s="830">
        <f>IF($E$138=0, (L139+L140+L141+L142+L143),(L138))</f>
        <v>0</v>
      </c>
      <c r="M146" s="831">
        <f>SUM(M139:M142)</f>
        <v>0</v>
      </c>
      <c r="N146" s="520"/>
      <c r="O146" s="832">
        <f>IF($E$138=0, (O139+O140+O141+O142+O143),(O138))</f>
        <v>0</v>
      </c>
      <c r="P146" s="833">
        <f>IF($E$132=0, (P139+P140+P141+P142+P143),(P138))</f>
        <v>0</v>
      </c>
      <c r="Q146" s="834">
        <f>SUM(Q139:Q142)</f>
        <v>0</v>
      </c>
      <c r="R146" s="484"/>
      <c r="S146" s="305">
        <f>IF($E$138=0, (S139+S140+S141+S142+S143),(S138))</f>
        <v>0</v>
      </c>
      <c r="T146" s="446">
        <f>IF($E$132=0, (T139+T140+T141+T142+T143),(T138))</f>
        <v>0</v>
      </c>
      <c r="U146" s="466">
        <f>SUM(U139:U142)</f>
        <v>0</v>
      </c>
      <c r="V146" s="533"/>
      <c r="W146" s="223">
        <f>IF($E$138=0, (W139+W140+W141+W142+W143),(W138))</f>
        <v>0</v>
      </c>
      <c r="X146" s="452">
        <f>IF($E$132=0, (X139+X140+X141+X142+X143),(X138))</f>
        <v>0</v>
      </c>
      <c r="Y146" s="238">
        <f>SUM(Y139:Y142)</f>
        <v>0</v>
      </c>
      <c r="Z146" s="554"/>
      <c r="AA146" s="305"/>
      <c r="AB146" s="446"/>
      <c r="AC146" s="240"/>
      <c r="AD146" s="576"/>
      <c r="AE146" s="223">
        <f t="shared" si="35"/>
        <v>0</v>
      </c>
      <c r="AF146" s="224">
        <f>SUM(L140 + P146+T146+ X146+AB146)</f>
        <v>0</v>
      </c>
      <c r="AG146" s="224">
        <f>SUM(M146 + Q146+U146+ Y146+AC146)</f>
        <v>0</v>
      </c>
      <c r="AH146" s="357"/>
      <c r="AI146" s="238">
        <f>SUM(AE146:AG146)</f>
        <v>0</v>
      </c>
    </row>
    <row r="147" spans="1:35" ht="20.25" customHeight="1" thickBot="1">
      <c r="A147" s="18"/>
      <c r="B147" s="29"/>
      <c r="C147" s="18"/>
      <c r="D147" s="20"/>
      <c r="E147" s="159"/>
      <c r="F147" s="158"/>
      <c r="G147" s="160"/>
      <c r="H147" s="156"/>
      <c r="I147" s="156"/>
      <c r="J147" s="119"/>
      <c r="K147" s="443"/>
      <c r="L147" s="444"/>
      <c r="M147" s="267"/>
      <c r="N147" s="512"/>
      <c r="O147" s="196"/>
      <c r="P147" s="197"/>
      <c r="Q147" s="198"/>
      <c r="R147" s="485"/>
      <c r="S147" s="304"/>
      <c r="T147" s="298"/>
      <c r="U147" s="299"/>
      <c r="V147" s="534"/>
      <c r="W147" s="185"/>
      <c r="X147" s="186"/>
      <c r="Y147" s="187"/>
      <c r="Z147" s="546"/>
      <c r="AA147" s="304"/>
      <c r="AB147" s="298"/>
      <c r="AC147" s="299"/>
      <c r="AD147" s="560"/>
      <c r="AE147" s="185"/>
      <c r="AF147" s="210"/>
      <c r="AG147" s="210"/>
      <c r="AH147" s="179"/>
      <c r="AI147" s="187"/>
    </row>
    <row r="148" spans="1:35" ht="20.25" customHeight="1" thickTop="1" thickBot="1">
      <c r="A148" s="18"/>
      <c r="B148" s="62"/>
      <c r="C148" s="18"/>
      <c r="D148" s="36"/>
      <c r="E148" s="381" t="s">
        <v>76</v>
      </c>
      <c r="F148" s="391"/>
      <c r="G148" s="177"/>
      <c r="H148" s="177"/>
      <c r="I148" s="177"/>
      <c r="J148" s="235"/>
      <c r="K148" s="440">
        <f>SUM(K134+K146)</f>
        <v>0</v>
      </c>
      <c r="L148" s="441">
        <f>SUM(L134+L146)</f>
        <v>0</v>
      </c>
      <c r="M148" s="442">
        <f>SUM(M134+M146)</f>
        <v>0</v>
      </c>
      <c r="N148" s="521"/>
      <c r="O148" s="382">
        <f>SUM(O134+O146)</f>
        <v>0</v>
      </c>
      <c r="P148" s="383">
        <f>SUM(P134+P146)</f>
        <v>0</v>
      </c>
      <c r="Q148" s="384">
        <f>SUM(Q134+Q146)</f>
        <v>0</v>
      </c>
      <c r="R148" s="486"/>
      <c r="S148" s="776">
        <f>SUM(S134+S146)</f>
        <v>0</v>
      </c>
      <c r="T148" s="777">
        <f>SUM(T134+T146)</f>
        <v>0</v>
      </c>
      <c r="U148" s="778">
        <f>SUM(U134+U146)</f>
        <v>0</v>
      </c>
      <c r="V148" s="535"/>
      <c r="W148" s="388">
        <f>SUM(W134+W146)</f>
        <v>0</v>
      </c>
      <c r="X148" s="389">
        <f>SUM(X134+X146)</f>
        <v>0</v>
      </c>
      <c r="Y148" s="390">
        <f>SUM(Y134+Y146)</f>
        <v>0</v>
      </c>
      <c r="Z148" s="555"/>
      <c r="AA148" s="385"/>
      <c r="AB148" s="386"/>
      <c r="AC148" s="387"/>
      <c r="AD148" s="577"/>
      <c r="AE148" s="899">
        <f>SUM(K148 + O148+S148+ W148+AA148)</f>
        <v>0</v>
      </c>
      <c r="AF148" s="458">
        <f>SUM(L142 + P148+T148+ X148+AB148)</f>
        <v>0</v>
      </c>
      <c r="AG148" s="899">
        <f>SUM(AG134+AG139+AG140)</f>
        <v>0</v>
      </c>
      <c r="AH148" s="464"/>
      <c r="AI148" s="459">
        <f>SUM(AE148:AG148)</f>
        <v>0</v>
      </c>
    </row>
    <row r="149" spans="1:35" ht="20.25" customHeight="1" thickTop="1" thickBot="1">
      <c r="A149" s="18"/>
      <c r="B149" s="29"/>
      <c r="C149" s="18"/>
      <c r="D149" s="18"/>
      <c r="E149" s="18"/>
      <c r="F149" s="18"/>
      <c r="G149" s="18"/>
      <c r="H149" s="18"/>
      <c r="I149" s="18"/>
      <c r="J149" s="156"/>
      <c r="K149" s="282"/>
      <c r="L149" s="283"/>
      <c r="M149" s="284"/>
      <c r="N149" s="879"/>
      <c r="O149" s="199"/>
      <c r="P149" s="200"/>
      <c r="Q149" s="201"/>
      <c r="R149" s="880"/>
      <c r="S149" s="314"/>
      <c r="T149" s="315"/>
      <c r="U149" s="316"/>
      <c r="V149" s="881"/>
      <c r="W149" s="199"/>
      <c r="X149" s="200"/>
      <c r="Y149" s="201"/>
      <c r="Z149" s="882"/>
      <c r="AA149" s="314"/>
      <c r="AB149" s="315"/>
      <c r="AC149" s="316"/>
      <c r="AD149" s="557"/>
      <c r="AE149" s="196"/>
      <c r="AF149" s="197"/>
      <c r="AG149" s="197"/>
      <c r="AH149" s="200"/>
      <c r="AI149" s="198"/>
    </row>
    <row r="150" spans="1:35" ht="20.25" customHeight="1">
      <c r="J150" s="177"/>
      <c r="N150" s="19"/>
      <c r="P150" s="18"/>
      <c r="T150" s="18"/>
      <c r="X150" s="18"/>
      <c r="AB150" s="18"/>
      <c r="AE150" s="57"/>
      <c r="AG150" s="57"/>
      <c r="AI150" s="57"/>
    </row>
    <row r="151" spans="1:35" ht="20.25" customHeight="1">
      <c r="A151" s="917" t="s">
        <v>274</v>
      </c>
      <c r="B151" s="917"/>
      <c r="C151" s="917"/>
      <c r="D151" s="917"/>
      <c r="E151" s="917"/>
      <c r="F151" s="917"/>
      <c r="G151" s="917"/>
      <c r="H151" s="917"/>
      <c r="I151" s="917"/>
      <c r="J151" s="917"/>
      <c r="K151" s="917"/>
      <c r="L151" s="917"/>
      <c r="M151" s="917"/>
      <c r="N151" s="917"/>
      <c r="O151" s="917"/>
      <c r="P151" s="917"/>
      <c r="Q151" s="917"/>
      <c r="R151" s="917"/>
      <c r="S151" s="917"/>
      <c r="T151" s="917"/>
      <c r="U151" s="917"/>
      <c r="V151" s="917"/>
      <c r="W151" s="917"/>
      <c r="X151" s="917"/>
      <c r="Y151" s="917"/>
      <c r="Z151" s="917"/>
      <c r="AA151" s="917"/>
      <c r="AB151" s="917"/>
      <c r="AC151" s="917"/>
      <c r="AD151" s="917"/>
      <c r="AE151" s="917"/>
      <c r="AF151" s="917"/>
      <c r="AG151" s="917"/>
      <c r="AH151" s="917"/>
      <c r="AI151" s="917"/>
    </row>
    <row r="152" spans="1:35" s="3" customFormat="1" ht="20.25" customHeight="1">
      <c r="C152" s="3" t="s">
        <v>269</v>
      </c>
      <c r="D152" s="6"/>
      <c r="E152" s="3" t="s">
        <v>194</v>
      </c>
      <c r="J152" s="5"/>
      <c r="K152" s="489">
        <v>0</v>
      </c>
      <c r="N152" s="100"/>
      <c r="O152" s="489">
        <v>0</v>
      </c>
      <c r="R152" s="100"/>
      <c r="S152" s="489">
        <v>0</v>
      </c>
      <c r="V152" s="100"/>
      <c r="W152" s="489">
        <v>0</v>
      </c>
      <c r="Z152" s="100"/>
      <c r="AA152" s="489"/>
      <c r="AD152" s="100"/>
      <c r="AE152" s="491">
        <f>SUM(K152+O152+ S152+W152+AA152)</f>
        <v>0</v>
      </c>
    </row>
    <row r="153" spans="1:35" s="3" customFormat="1" ht="20.25" customHeight="1">
      <c r="D153" s="102"/>
      <c r="E153" s="3" t="s">
        <v>195</v>
      </c>
      <c r="F153" s="445"/>
      <c r="G153" s="102"/>
      <c r="K153" s="489">
        <v>0</v>
      </c>
      <c r="N153" s="100"/>
      <c r="O153" s="489">
        <v>0</v>
      </c>
      <c r="R153" s="100"/>
      <c r="S153" s="489">
        <v>0</v>
      </c>
      <c r="V153" s="100"/>
      <c r="W153" s="489">
        <v>0</v>
      </c>
      <c r="Z153" s="100"/>
      <c r="AA153" s="489"/>
      <c r="AD153" s="100"/>
      <c r="AE153" s="491">
        <f>SUM(K153+O153+ S153+W153+AA153)</f>
        <v>0</v>
      </c>
    </row>
    <row r="154" spans="1:35" s="3" customFormat="1" ht="20.25" customHeight="1">
      <c r="D154" s="102"/>
      <c r="E154" s="3" t="s">
        <v>196</v>
      </c>
      <c r="F154" s="34"/>
      <c r="K154" s="489">
        <f>SUM(K152:K153)</f>
        <v>0</v>
      </c>
      <c r="N154" s="100"/>
      <c r="O154" s="489">
        <f>SUM(O152:O153)</f>
        <v>0</v>
      </c>
      <c r="R154" s="100"/>
      <c r="S154" s="489">
        <f>SUM(S152:S153)</f>
        <v>0</v>
      </c>
      <c r="V154" s="100"/>
      <c r="W154" s="489">
        <f>SUM(W152:W153)</f>
        <v>0</v>
      </c>
      <c r="Z154" s="100"/>
      <c r="AA154" s="489"/>
      <c r="AD154" s="100"/>
      <c r="AE154" s="491">
        <f>SUM(K154+O154+ S154+W154+AA154)</f>
        <v>0</v>
      </c>
    </row>
    <row r="155" spans="1:35" s="3" customFormat="1" ht="20.25" customHeight="1">
      <c r="A155" s="107" t="s">
        <v>205</v>
      </c>
      <c r="K155" s="489"/>
      <c r="N155" s="100"/>
      <c r="O155" s="489"/>
      <c r="R155" s="100"/>
      <c r="S155" s="489"/>
      <c r="V155" s="100"/>
      <c r="W155" s="489"/>
      <c r="Z155" s="100"/>
      <c r="AA155" s="489"/>
      <c r="AD155" s="100"/>
      <c r="AE155" s="491"/>
    </row>
    <row r="156" spans="1:35" s="3" customFormat="1" ht="20.25" customHeight="1">
      <c r="C156" s="3" t="s">
        <v>270</v>
      </c>
      <c r="E156" s="3" t="s">
        <v>194</v>
      </c>
      <c r="K156" s="489">
        <v>0</v>
      </c>
      <c r="N156" s="100"/>
      <c r="O156" s="489">
        <v>0</v>
      </c>
      <c r="R156" s="100"/>
      <c r="S156" s="489">
        <v>0</v>
      </c>
      <c r="V156" s="100"/>
      <c r="W156" s="489">
        <v>0</v>
      </c>
      <c r="Z156" s="100"/>
      <c r="AA156" s="489"/>
      <c r="AD156" s="100"/>
      <c r="AE156" s="491">
        <f>SUM(K156+O156+ S156+W156+AA156)</f>
        <v>0</v>
      </c>
    </row>
    <row r="157" spans="1:35" s="3" customFormat="1" ht="20.25" customHeight="1">
      <c r="E157" s="3" t="s">
        <v>195</v>
      </c>
      <c r="F157" s="445"/>
      <c r="G157" s="102"/>
      <c r="K157" s="489">
        <v>0</v>
      </c>
      <c r="N157" s="100"/>
      <c r="O157" s="489">
        <v>0</v>
      </c>
      <c r="R157" s="100"/>
      <c r="S157" s="489">
        <v>0</v>
      </c>
      <c r="V157" s="100"/>
      <c r="W157" s="489">
        <v>0</v>
      </c>
      <c r="Z157" s="100"/>
      <c r="AA157" s="489"/>
      <c r="AD157" s="100"/>
      <c r="AE157" s="491">
        <f>SUM(K157+O157+ S157+W157+AA157)</f>
        <v>0</v>
      </c>
    </row>
    <row r="158" spans="1:35" s="3" customFormat="1" ht="20.25" customHeight="1">
      <c r="E158" s="3" t="s">
        <v>196</v>
      </c>
      <c r="F158" s="34"/>
      <c r="K158" s="489">
        <f>SUM(K156:K157)</f>
        <v>0</v>
      </c>
      <c r="N158" s="100"/>
      <c r="O158" s="489">
        <f>SUM(O156:O157)</f>
        <v>0</v>
      </c>
      <c r="R158" s="100"/>
      <c r="S158" s="489">
        <f>SUM(S156:S157)</f>
        <v>0</v>
      </c>
      <c r="V158" s="100"/>
      <c r="W158" s="489">
        <f>SUM(W156:W157)</f>
        <v>0</v>
      </c>
      <c r="Z158" s="100"/>
      <c r="AA158" s="489"/>
      <c r="AD158" s="100"/>
      <c r="AE158" s="491">
        <f>SUM(K158+O158+ S158+W158+AA158)</f>
        <v>0</v>
      </c>
    </row>
    <row r="159" spans="1:35" s="3" customFormat="1" ht="20.25" customHeight="1">
      <c r="K159" s="489"/>
      <c r="N159" s="100"/>
      <c r="O159" s="489"/>
      <c r="R159" s="100"/>
      <c r="S159" s="489"/>
      <c r="V159" s="100"/>
      <c r="W159" s="489"/>
      <c r="Z159" s="100"/>
      <c r="AA159" s="489"/>
      <c r="AD159" s="100"/>
      <c r="AE159" s="491"/>
    </row>
    <row r="160" spans="1:35" s="3" customFormat="1" ht="20.25" customHeight="1">
      <c r="C160" s="3" t="s">
        <v>271</v>
      </c>
      <c r="E160" s="3" t="s">
        <v>194</v>
      </c>
      <c r="K160" s="489">
        <v>0</v>
      </c>
      <c r="N160" s="100"/>
      <c r="O160" s="489">
        <v>0</v>
      </c>
      <c r="R160" s="100"/>
      <c r="S160" s="489">
        <v>0</v>
      </c>
      <c r="V160" s="100"/>
      <c r="W160" s="489">
        <v>0</v>
      </c>
      <c r="Z160" s="100"/>
      <c r="AA160" s="489"/>
      <c r="AD160" s="100"/>
      <c r="AE160" s="491">
        <f>SUM(K160+O160+ S160+W160+AA160)</f>
        <v>0</v>
      </c>
    </row>
    <row r="161" spans="1:35" s="3" customFormat="1" ht="20.25" customHeight="1">
      <c r="E161" s="3" t="s">
        <v>195</v>
      </c>
      <c r="F161" s="445"/>
      <c r="G161" s="102"/>
      <c r="K161" s="489">
        <v>0</v>
      </c>
      <c r="N161" s="100"/>
      <c r="O161" s="489">
        <v>0</v>
      </c>
      <c r="R161" s="100"/>
      <c r="S161" s="489">
        <v>0</v>
      </c>
      <c r="V161" s="100"/>
      <c r="W161" s="489">
        <v>0</v>
      </c>
      <c r="Z161" s="100"/>
      <c r="AA161" s="489"/>
      <c r="AD161" s="100"/>
      <c r="AE161" s="491">
        <f>SUM(K161+O161+ S161+W161+AA161)</f>
        <v>0</v>
      </c>
    </row>
    <row r="162" spans="1:35" s="3" customFormat="1" ht="20.25" customHeight="1">
      <c r="E162" s="3" t="s">
        <v>196</v>
      </c>
      <c r="F162" s="34"/>
      <c r="K162" s="489">
        <f>SUM(K160:K161)</f>
        <v>0</v>
      </c>
      <c r="N162" s="100"/>
      <c r="O162" s="489">
        <f>SUM(O160:O161)</f>
        <v>0</v>
      </c>
      <c r="R162" s="100"/>
      <c r="S162" s="489">
        <f>SUM(S160:S161)</f>
        <v>0</v>
      </c>
      <c r="V162" s="100"/>
      <c r="W162" s="489">
        <f>SUM(W160:W161)</f>
        <v>0</v>
      </c>
      <c r="Z162" s="100"/>
      <c r="AA162" s="489"/>
      <c r="AD162" s="100"/>
      <c r="AE162" s="491">
        <f>SUM(K162+O162+ S162+W162+AA162)</f>
        <v>0</v>
      </c>
    </row>
    <row r="163" spans="1:35" ht="20.25" customHeight="1">
      <c r="J163" s="3"/>
      <c r="K163" s="490"/>
      <c r="O163" s="490"/>
      <c r="S163" s="490"/>
      <c r="W163" s="490"/>
      <c r="AA163" s="490"/>
      <c r="AE163" s="491"/>
    </row>
    <row r="164" spans="1:35" s="3" customFormat="1" ht="20.25" customHeight="1">
      <c r="C164" s="3" t="s">
        <v>272</v>
      </c>
      <c r="E164" s="3" t="s">
        <v>194</v>
      </c>
      <c r="K164" s="489">
        <v>0</v>
      </c>
      <c r="N164" s="100"/>
      <c r="O164" s="489">
        <v>0</v>
      </c>
      <c r="R164" s="100"/>
      <c r="S164" s="489">
        <v>0</v>
      </c>
      <c r="V164" s="100"/>
      <c r="W164" s="489">
        <v>0</v>
      </c>
      <c r="Z164" s="100"/>
      <c r="AA164" s="489"/>
      <c r="AD164" s="100"/>
      <c r="AE164" s="491">
        <f>SUM(K164+O164+ S164+W164+AA164)</f>
        <v>0</v>
      </c>
    </row>
    <row r="165" spans="1:35" s="3" customFormat="1" ht="20.25" customHeight="1">
      <c r="E165" s="3" t="s">
        <v>195</v>
      </c>
      <c r="F165" s="445"/>
      <c r="G165" s="102"/>
      <c r="J165" s="5"/>
      <c r="K165" s="489">
        <v>0</v>
      </c>
      <c r="N165" s="100"/>
      <c r="O165" s="489">
        <v>0</v>
      </c>
      <c r="R165" s="100"/>
      <c r="S165" s="489">
        <v>0</v>
      </c>
      <c r="V165" s="100"/>
      <c r="W165" s="489">
        <v>0</v>
      </c>
      <c r="Z165" s="100"/>
      <c r="AA165" s="489"/>
      <c r="AD165" s="100"/>
      <c r="AE165" s="491">
        <f>SUM(K165+O165+ S165+W165+AA165)</f>
        <v>0</v>
      </c>
    </row>
    <row r="166" spans="1:35" s="3" customFormat="1" ht="20.25" customHeight="1">
      <c r="E166" s="3" t="s">
        <v>196</v>
      </c>
      <c r="F166" s="34"/>
      <c r="K166" s="489">
        <f>SUM(K164:K165)</f>
        <v>0</v>
      </c>
      <c r="N166" s="100"/>
      <c r="O166" s="489">
        <f>SUM(O164:O165)</f>
        <v>0</v>
      </c>
      <c r="R166" s="100"/>
      <c r="S166" s="489">
        <f>SUM(S164:S165)</f>
        <v>0</v>
      </c>
      <c r="V166" s="100"/>
      <c r="W166" s="489">
        <f>SUM(W164:W165)</f>
        <v>0</v>
      </c>
      <c r="Z166" s="100"/>
      <c r="AA166" s="489"/>
      <c r="AD166" s="100"/>
      <c r="AE166" s="491">
        <f>SUM(K166+O166+ S166+W166+AA166)</f>
        <v>0</v>
      </c>
    </row>
    <row r="167" spans="1:35" s="3" customFormat="1" ht="20.25" customHeight="1">
      <c r="K167" s="489"/>
      <c r="N167" s="100"/>
      <c r="O167" s="489"/>
      <c r="R167" s="100"/>
      <c r="S167" s="489"/>
      <c r="V167" s="100"/>
      <c r="W167" s="489"/>
      <c r="Z167" s="100"/>
      <c r="AA167" s="489"/>
      <c r="AD167" s="100"/>
      <c r="AE167" s="491"/>
    </row>
    <row r="168" spans="1:35" s="3" customFormat="1" ht="20.25" customHeight="1">
      <c r="C168" s="3" t="s">
        <v>273</v>
      </c>
      <c r="E168" s="3" t="s">
        <v>194</v>
      </c>
      <c r="K168" s="489">
        <v>0</v>
      </c>
      <c r="N168" s="100"/>
      <c r="O168" s="489">
        <v>0</v>
      </c>
      <c r="R168" s="100"/>
      <c r="S168" s="489">
        <v>0</v>
      </c>
      <c r="V168" s="100"/>
      <c r="W168" s="489">
        <v>0</v>
      </c>
      <c r="Z168" s="100"/>
      <c r="AA168" s="489"/>
      <c r="AD168" s="100"/>
      <c r="AE168" s="491">
        <f>SUM(K168+O168+ S168+W168+AA168)</f>
        <v>0</v>
      </c>
    </row>
    <row r="169" spans="1:35" s="3" customFormat="1" ht="20.25" customHeight="1">
      <c r="E169" s="3" t="s">
        <v>195</v>
      </c>
      <c r="F169" s="445"/>
      <c r="G169" s="102"/>
      <c r="K169" s="489">
        <v>0</v>
      </c>
      <c r="N169" s="100"/>
      <c r="O169" s="489">
        <v>0</v>
      </c>
      <c r="R169" s="100"/>
      <c r="S169" s="489">
        <v>0</v>
      </c>
      <c r="V169" s="100"/>
      <c r="W169" s="489">
        <v>0</v>
      </c>
      <c r="Z169" s="100"/>
      <c r="AA169" s="489"/>
      <c r="AD169" s="100"/>
      <c r="AE169" s="491">
        <f>SUM(K169+O169+ S169+W169+AA169)</f>
        <v>0</v>
      </c>
    </row>
    <row r="170" spans="1:35" s="3" customFormat="1" ht="20.25" customHeight="1">
      <c r="E170" s="3" t="s">
        <v>196</v>
      </c>
      <c r="F170" s="34"/>
      <c r="K170" s="489">
        <f>SUM(K168:K169)</f>
        <v>0</v>
      </c>
      <c r="N170" s="100"/>
      <c r="O170" s="489">
        <f>SUM(O168:O169)</f>
        <v>0</v>
      </c>
      <c r="R170" s="100"/>
      <c r="S170" s="489">
        <f>SUM(S168:S169)</f>
        <v>0</v>
      </c>
      <c r="V170" s="100"/>
      <c r="W170" s="489">
        <f>SUM(W168:W169)</f>
        <v>0</v>
      </c>
      <c r="Z170" s="100"/>
      <c r="AA170" s="489"/>
      <c r="AD170" s="100"/>
      <c r="AE170" s="491">
        <f>SUM(K170+O170+ S170+W170+AA170)</f>
        <v>0</v>
      </c>
    </row>
    <row r="171" spans="1:35" ht="20.25" customHeight="1">
      <c r="J171" s="3"/>
      <c r="K171" s="490"/>
      <c r="O171" s="490"/>
      <c r="S171" s="490"/>
      <c r="W171" s="490"/>
      <c r="AA171" s="490"/>
      <c r="AE171" s="491"/>
    </row>
    <row r="172" spans="1:35" s="3" customFormat="1" ht="20.25" customHeight="1">
      <c r="F172" s="34"/>
      <c r="K172" s="489"/>
      <c r="N172" s="100"/>
      <c r="O172" s="489"/>
      <c r="R172" s="100"/>
      <c r="S172" s="489"/>
      <c r="V172" s="100"/>
      <c r="W172" s="489"/>
      <c r="Z172" s="100"/>
      <c r="AA172" s="489"/>
      <c r="AD172" s="100"/>
      <c r="AE172" s="491"/>
    </row>
    <row r="173" spans="1:35" s="468" customFormat="1" ht="20.25" customHeight="1">
      <c r="A173" s="581"/>
      <c r="B173" s="581"/>
      <c r="C173" s="581"/>
      <c r="D173" s="581"/>
      <c r="E173" s="581" t="s">
        <v>275</v>
      </c>
      <c r="F173" s="581"/>
      <c r="G173" s="581"/>
      <c r="H173" s="581"/>
      <c r="I173" s="581"/>
      <c r="J173" s="5"/>
      <c r="K173" s="590">
        <f>K134-K153-K157-K161-K165-K169</f>
        <v>0</v>
      </c>
      <c r="L173" s="581"/>
      <c r="M173" s="581"/>
      <c r="N173" s="589"/>
      <c r="O173" s="590">
        <f>O134-O153-O157-O161-O165-O169</f>
        <v>0</v>
      </c>
      <c r="P173" s="581"/>
      <c r="Q173" s="581"/>
      <c r="R173" s="589"/>
      <c r="S173" s="590">
        <f>S134-S153-S157-S161-S165-S169</f>
        <v>0</v>
      </c>
      <c r="T173" s="581"/>
      <c r="U173" s="581"/>
      <c r="V173" s="589"/>
      <c r="W173" s="590">
        <f>W134-W153-W157-W161-W165-W169</f>
        <v>0</v>
      </c>
      <c r="X173" s="581"/>
      <c r="Y173" s="581"/>
      <c r="Z173" s="589"/>
      <c r="AA173" s="590"/>
      <c r="AB173" s="581"/>
      <c r="AC173" s="581"/>
      <c r="AD173" s="589"/>
      <c r="AE173" s="590">
        <f>SUM(K173+O173+ S173+W173+AA173)</f>
        <v>0</v>
      </c>
      <c r="AF173" s="581"/>
      <c r="AG173" s="581"/>
      <c r="AH173" s="581"/>
      <c r="AI173" s="581"/>
    </row>
    <row r="174" spans="1:35" ht="20.25" customHeight="1">
      <c r="J174" s="3"/>
    </row>
    <row r="175" spans="1:35" ht="20.25" customHeight="1">
      <c r="J175" s="581"/>
    </row>
  </sheetData>
  <customSheetViews>
    <customSheetView guid="{6AADEB61-0087-472C-8F2F-69B8E3F3705F}" scale="75" showGridLines="0" fitToPage="1" hiddenColumns="1" topLeftCell="A127">
      <selection activeCell="G14" sqref="G14"/>
      <pageMargins left="0.5" right="0.3" top="0.8" bottom="0.66700000000000004" header="0.5" footer="0.5"/>
      <pageSetup scale="25" orientation="landscape" horizontalDpi="4294967293" verticalDpi="4294967293" r:id="rId1"/>
      <headerFooter alignWithMargins="0">
        <oddHeader>&amp;LInternal Budget Worksheet&amp;RDo NOT Submit to Sponsor</oddHeader>
        <oddFooter>&amp;L&amp;D&amp;R&amp;F  Last Modified 11/06/06</oddFooter>
      </headerFooter>
    </customSheetView>
  </customSheetViews>
  <mergeCells count="9">
    <mergeCell ref="F2:O2"/>
    <mergeCell ref="F3:M3"/>
    <mergeCell ref="G11:G12"/>
    <mergeCell ref="A151:AI151"/>
    <mergeCell ref="A18:C18"/>
    <mergeCell ref="A22:C22"/>
    <mergeCell ref="A25:C25"/>
    <mergeCell ref="A28:C28"/>
    <mergeCell ref="A14:C14"/>
  </mergeCells>
  <phoneticPr fontId="0" type="noConversion"/>
  <dataValidations count="4">
    <dataValidation type="list" allowBlank="1" showInputMessage="1" showErrorMessage="1" sqref="E9" xr:uid="{00000000-0002-0000-0400-000000000000}">
      <formula1>FiscalYear</formula1>
    </dataValidation>
    <dataValidation type="list" allowBlank="1" showInputMessage="1" showErrorMessage="1" sqref="E8" xr:uid="{00000000-0002-0000-0400-000001000000}">
      <formula1>RateType</formula1>
    </dataValidation>
    <dataValidation type="list" allowBlank="1" showInputMessage="1" showErrorMessage="1" sqref="D14 D18 D22 D25 D28" xr:uid="{00000000-0002-0000-0400-000002000000}">
      <formula1>"9, 10, 11, 12"</formula1>
    </dataValidation>
    <dataValidation type="list" allowBlank="1" showInputMessage="1" showErrorMessage="1" sqref="D4" xr:uid="{00000000-0002-0000-0400-000003000000}">
      <formula1>"Main Campus, Health Science Campus"</formula1>
    </dataValidation>
  </dataValidations>
  <pageMargins left="0.5" right="0.3" top="0.8" bottom="0.66700000000000004" header="0.5" footer="0.5"/>
  <pageSetup scale="14" orientation="landscape" horizontalDpi="4294967293" verticalDpi="4294967293" r:id="rId2"/>
  <headerFooter alignWithMargins="0">
    <oddHeader>&amp;LInternal Budget Worksheet
Working_Copy_MS_9-27-23&amp;RDo NOT Submit to Sponsor</oddHeader>
    <oddFooter>&amp;L&amp;D&amp;R&amp;F  Last Modified 11/06/06</oddFooter>
  </headerFooter>
  <ignoredErrors>
    <ignoredError sqref="P13:P15 P17:P19 P21:P29 R13:R15 R17:R19 R21:R29 V13:V14 V15 V17:V19 V21:V29 X21:X29 X17:X19 X13:X15 AE15 AG15 P90 X90 AG83 AG70 AE70 AF146 AI70 T13:T14 T17:T19 T15 T21:T29 T70 T90 L90" formula="1"/>
    <ignoredError sqref="W124 O124 S124" formulaRange="1"/>
    <ignoredError sqref="K7" unlockedFormula="1"/>
  </ignoredError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7">
    <pageSetUpPr fitToPage="1"/>
  </sheetPr>
  <dimension ref="A1:AN175"/>
  <sheetViews>
    <sheetView showGridLines="0" tabSelected="1" topLeftCell="A120" zoomScale="70" zoomScaleNormal="70" workbookViewId="0">
      <selection activeCell="T145" sqref="T145"/>
    </sheetView>
  </sheetViews>
  <sheetFormatPr defaultColWidth="9.5703125" defaultRowHeight="20.25" customHeight="1"/>
  <cols>
    <col min="1" max="2" width="2.5703125" style="5" customWidth="1"/>
    <col min="3" max="3" width="14.2109375" style="5" customWidth="1"/>
    <col min="4" max="4" width="23.5703125" style="5" customWidth="1"/>
    <col min="5" max="5" width="25.5703125" style="5" customWidth="1"/>
    <col min="6" max="6" width="11.35546875" style="5" customWidth="1"/>
    <col min="7" max="7" width="9.85546875" style="5" customWidth="1"/>
    <col min="8" max="8" width="9.5703125" style="5" customWidth="1"/>
    <col min="9" max="9" width="0.7109375" style="5" customWidth="1"/>
    <col min="10" max="10" width="7.5" style="5" hidden="1" customWidth="1"/>
    <col min="11" max="11" width="14.5" style="5" customWidth="1"/>
    <col min="12" max="12" width="8.0703125" style="5" customWidth="1"/>
    <col min="13" max="13" width="10.5703125" style="5" customWidth="1"/>
    <col min="14" max="14" width="9.85546875" style="27" customWidth="1"/>
    <col min="15" max="15" width="10.7109375" style="5" customWidth="1"/>
    <col min="16" max="16" width="8" style="5" customWidth="1"/>
    <col min="17" max="17" width="10.5703125" style="5" customWidth="1"/>
    <col min="18" max="18" width="9.85546875" style="27" customWidth="1"/>
    <col min="19" max="19" width="10.5703125" style="5" customWidth="1"/>
    <col min="20" max="20" width="7.7109375" style="5" customWidth="1"/>
    <col min="21" max="21" width="10.7109375" style="5" customWidth="1"/>
    <col min="22" max="22" width="9.85546875" style="27" customWidth="1"/>
    <col min="23" max="23" width="13.35546875" style="5" customWidth="1"/>
    <col min="24" max="24" width="8.5" style="5" customWidth="1"/>
    <col min="25" max="25" width="10.5703125" style="5" customWidth="1"/>
    <col min="26" max="26" width="9.7109375" style="27" customWidth="1"/>
    <col min="27" max="27" width="10.5703125" style="5" customWidth="1"/>
    <col min="28" max="28" width="7.5703125" style="5" customWidth="1"/>
    <col min="29" max="29" width="10.5703125" style="5" customWidth="1"/>
    <col min="30" max="30" width="9.7109375" style="27" customWidth="1"/>
    <col min="31" max="31" width="11.85546875" style="5" customWidth="1"/>
    <col min="32" max="32" width="9.0703125" style="5" customWidth="1"/>
    <col min="33" max="33" width="12.2109375" style="5" customWidth="1"/>
    <col min="34" max="34" width="0.5" style="5" hidden="1" customWidth="1"/>
    <col min="35" max="35" width="14.5703125" style="5" customWidth="1"/>
    <col min="36" max="16384" width="9.5703125" style="5"/>
  </cols>
  <sheetData>
    <row r="1" spans="1:40" ht="20.25" customHeight="1">
      <c r="A1" s="33"/>
      <c r="E1" s="3" t="s">
        <v>348</v>
      </c>
    </row>
    <row r="2" spans="1:40" ht="28.5" customHeight="1">
      <c r="A2" s="18"/>
      <c r="B2" s="53"/>
      <c r="C2" s="19"/>
      <c r="D2" s="84"/>
      <c r="E2" s="83"/>
      <c r="F2" s="916" t="str">
        <f>IF(D4="Main Campus","University of Toledo Main Campus", "University of Toledo Health Science Campus")</f>
        <v>University of Toledo Health Science Campus</v>
      </c>
      <c r="G2" s="916"/>
      <c r="H2" s="916"/>
      <c r="I2" s="916"/>
      <c r="J2" s="916"/>
      <c r="K2" s="916"/>
      <c r="L2" s="916"/>
      <c r="M2" s="916"/>
      <c r="N2" s="916"/>
      <c r="O2" s="916"/>
      <c r="P2" s="54"/>
      <c r="Q2" s="54"/>
      <c r="R2" s="470"/>
      <c r="S2" s="54"/>
      <c r="T2" s="54"/>
      <c r="U2" s="54"/>
      <c r="AE2" s="55"/>
      <c r="AG2" s="55"/>
      <c r="AI2" s="55"/>
    </row>
    <row r="3" spans="1:40" ht="20.25" customHeight="1" thickBot="1">
      <c r="A3" s="18"/>
      <c r="B3" s="53"/>
      <c r="C3" s="26"/>
      <c r="D3" s="26"/>
      <c r="E3" s="81"/>
      <c r="F3" s="915" t="s">
        <v>145</v>
      </c>
      <c r="G3" s="915"/>
      <c r="H3" s="915"/>
      <c r="I3" s="915"/>
      <c r="J3" s="915"/>
      <c r="K3" s="915"/>
      <c r="L3" s="915"/>
      <c r="M3" s="915"/>
      <c r="N3" s="504"/>
      <c r="O3" s="80"/>
      <c r="P3" s="54"/>
      <c r="Q3" s="54"/>
      <c r="R3" s="471"/>
      <c r="S3" s="54"/>
      <c r="T3" s="54"/>
      <c r="U3" s="54"/>
      <c r="AE3" s="55"/>
      <c r="AG3" s="55"/>
      <c r="AI3" s="55"/>
    </row>
    <row r="4" spans="1:40" ht="20.25" customHeight="1" thickBot="1">
      <c r="A4" s="18"/>
      <c r="B4" s="85" t="s">
        <v>0</v>
      </c>
      <c r="C4" s="392" t="s">
        <v>252</v>
      </c>
      <c r="D4" s="394" t="s">
        <v>342</v>
      </c>
      <c r="E4" s="3"/>
      <c r="K4" s="56" t="s">
        <v>0</v>
      </c>
      <c r="L4" s="18"/>
      <c r="M4" s="18"/>
      <c r="N4" s="19"/>
      <c r="AE4" s="57"/>
      <c r="AG4" s="57"/>
      <c r="AI4" s="57"/>
    </row>
    <row r="5" spans="1:40" ht="20.25" customHeight="1">
      <c r="A5" s="21"/>
      <c r="D5" s="21" t="s">
        <v>1</v>
      </c>
      <c r="E5" s="164" t="s">
        <v>141</v>
      </c>
      <c r="F5" s="142"/>
      <c r="G5" s="86"/>
      <c r="K5" s="33" t="s">
        <v>40</v>
      </c>
      <c r="M5" s="165" t="s">
        <v>42</v>
      </c>
      <c r="N5" s="505"/>
      <c r="AE5" s="57"/>
      <c r="AG5" s="57"/>
      <c r="AI5" s="57"/>
    </row>
    <row r="6" spans="1:40" ht="20.25" customHeight="1">
      <c r="A6" s="21"/>
      <c r="B6" s="33"/>
      <c r="D6" s="18" t="s">
        <v>2</v>
      </c>
      <c r="E6" s="164" t="s">
        <v>43</v>
      </c>
      <c r="F6" s="140"/>
      <c r="H6" s="59"/>
      <c r="I6" s="59"/>
      <c r="J6" s="59"/>
      <c r="K6" s="61" t="s">
        <v>85</v>
      </c>
      <c r="L6" s="86"/>
      <c r="M6" s="165" t="s">
        <v>323</v>
      </c>
      <c r="N6" s="505"/>
      <c r="AE6" s="57"/>
      <c r="AG6" s="57"/>
      <c r="AI6" s="57"/>
    </row>
    <row r="7" spans="1:40" ht="20.25" customHeight="1" thickBot="1">
      <c r="B7" s="33"/>
      <c r="D7" s="21" t="s">
        <v>41</v>
      </c>
      <c r="E7" s="166" t="s">
        <v>143</v>
      </c>
      <c r="F7" s="27" t="s">
        <v>3</v>
      </c>
      <c r="G7" s="166" t="s">
        <v>144</v>
      </c>
      <c r="H7" s="60"/>
      <c r="I7" s="60"/>
      <c r="J7" s="60"/>
      <c r="K7" s="98" t="str">
        <f>IF(M7 = 0,"  ","Special Rate")</f>
        <v xml:space="preserve">  </v>
      </c>
      <c r="L7" s="86"/>
      <c r="M7" s="393" t="str">
        <f>IF($E$133 &lt;&gt;0,$E$133,"  ")</f>
        <v xml:space="preserve">  </v>
      </c>
      <c r="N7" s="506"/>
      <c r="AE7" s="57"/>
      <c r="AG7" s="57"/>
      <c r="AI7" s="57"/>
    </row>
    <row r="8" spans="1:40" ht="20.25" customHeight="1" thickBot="1">
      <c r="B8" s="33"/>
      <c r="C8" s="21"/>
      <c r="D8" s="468" t="s">
        <v>292</v>
      </c>
      <c r="E8" s="592" t="s">
        <v>216</v>
      </c>
      <c r="F8" s="27"/>
      <c r="G8" s="166"/>
      <c r="H8" s="60"/>
      <c r="I8" s="60"/>
      <c r="J8" s="60"/>
      <c r="K8" s="59"/>
      <c r="L8" s="98"/>
      <c r="M8" s="86"/>
      <c r="N8" s="506"/>
      <c r="P8" s="3"/>
      <c r="T8" s="3"/>
      <c r="X8" s="623"/>
      <c r="AB8" s="3"/>
      <c r="AG8" s="57"/>
      <c r="AI8" s="57"/>
    </row>
    <row r="9" spans="1:40" ht="20.25" customHeight="1" thickBot="1">
      <c r="B9" s="33"/>
      <c r="C9" s="21"/>
      <c r="D9" s="3" t="s">
        <v>219</v>
      </c>
      <c r="E9" s="397">
        <v>2026</v>
      </c>
      <c r="F9" s="27"/>
      <c r="G9" s="747"/>
      <c r="H9" s="60"/>
      <c r="I9" s="60"/>
      <c r="J9" s="60"/>
      <c r="K9" s="113"/>
      <c r="L9" s="2">
        <f>E9</f>
        <v>2026</v>
      </c>
      <c r="M9" s="114">
        <f>IF($D$4="Main Campus",VLOOKUP($L$9,RATES!$A$67:$G$76,MATCH($E$8,RATES!$A$66:$G$66,0),0),VLOOKUP($L$9,RATES!$A$53:$G$62,MATCH($E$8,RATES!$A$52:$G$52,0),0))</f>
        <v>0.56499999999999995</v>
      </c>
      <c r="N9" s="380"/>
      <c r="O9" s="115"/>
      <c r="P9" s="116">
        <f>L9+1</f>
        <v>2027</v>
      </c>
      <c r="Q9" s="114">
        <f>IF($D$4="Main Campus",VLOOKUP($P$9,RATES!$A$67:$G$76,MATCH($E$8,RATES!$A$66:$G$66,0),0),VLOOKUP($P$9,RATES!$A$53:$G$62,MATCH($E$8,RATES!$A$52:$G$52,0),0))</f>
        <v>0.56499999999999995</v>
      </c>
      <c r="R9" s="100"/>
      <c r="S9" s="115"/>
      <c r="T9" s="116">
        <f>P9+1</f>
        <v>2028</v>
      </c>
      <c r="U9" s="114">
        <f>IF($D$4="Main Campus",VLOOKUP($T$9,RATES!$A$67:$G$76,MATCH($E$8,RATES!$A$66:$G$66,0),0),VLOOKUP($T$9,RATES!$A$53:$G$62,MATCH($E$8,RATES!$A$52:$G$52,0),0))</f>
        <v>0.56499999999999995</v>
      </c>
      <c r="V9" s="100"/>
      <c r="W9" s="115"/>
      <c r="X9" s="116">
        <f>T9+1</f>
        <v>2029</v>
      </c>
      <c r="Y9" s="114">
        <f>IF($D$4="Main Campus",VLOOKUP($X$9,RATES!$A$67:$G$76,MATCH($E$8,RATES!$A$66:$G$66,0),0),VLOOKUP($X$9,RATES!$A$53:$G$62,MATCH($E$8,RATES!$A$52:$G$52,0),0))</f>
        <v>0.56499999999999995</v>
      </c>
      <c r="Z9" s="100"/>
      <c r="AA9" s="115"/>
      <c r="AB9" s="116">
        <f>X9+1</f>
        <v>2030</v>
      </c>
      <c r="AC9" s="598">
        <f>IF($D$4="Main Campus",VLOOKUP($AB$9,RATES!$A$67:$G$76,MATCH($E$8,RATES!$A$66:$G$66,0),0),VLOOKUP($AB$9,RATES!$A$53:$G$62,MATCH($E$8,RATES!$A$52:$G$52,0),0))</f>
        <v>0.56499999999999995</v>
      </c>
      <c r="AD9" s="100"/>
      <c r="AE9" s="23"/>
      <c r="AG9" s="57"/>
      <c r="AI9" s="57"/>
    </row>
    <row r="10" spans="1:40" s="64" customFormat="1" ht="51.75" customHeight="1">
      <c r="A10" s="63"/>
      <c r="B10" s="63"/>
      <c r="C10" s="63"/>
      <c r="D10" s="87"/>
      <c r="E10" s="63"/>
      <c r="F10" s="78" t="s">
        <v>186</v>
      </c>
      <c r="G10" s="63"/>
      <c r="H10" s="78" t="s">
        <v>187</v>
      </c>
      <c r="I10" s="78"/>
      <c r="J10" s="78"/>
      <c r="K10" s="242" t="s">
        <v>28</v>
      </c>
      <c r="L10" s="243" t="s">
        <v>84</v>
      </c>
      <c r="M10" s="244" t="s">
        <v>29</v>
      </c>
      <c r="N10" s="507" t="s">
        <v>253</v>
      </c>
      <c r="O10" s="318" t="s">
        <v>32</v>
      </c>
      <c r="P10" s="319" t="s">
        <v>84</v>
      </c>
      <c r="Q10" s="320" t="s">
        <v>33</v>
      </c>
      <c r="R10" s="472" t="s">
        <v>253</v>
      </c>
      <c r="S10" s="285" t="s">
        <v>34</v>
      </c>
      <c r="T10" s="286" t="s">
        <v>84</v>
      </c>
      <c r="U10" s="287" t="s">
        <v>35</v>
      </c>
      <c r="V10" s="522" t="s">
        <v>255</v>
      </c>
      <c r="W10" s="318" t="s">
        <v>36</v>
      </c>
      <c r="X10" s="319" t="s">
        <v>84</v>
      </c>
      <c r="Y10" s="320" t="s">
        <v>37</v>
      </c>
      <c r="Z10" s="537" t="s">
        <v>255</v>
      </c>
      <c r="AA10" s="285" t="s">
        <v>38</v>
      </c>
      <c r="AB10" s="286" t="s">
        <v>84</v>
      </c>
      <c r="AC10" s="287" t="s">
        <v>39</v>
      </c>
      <c r="AD10" s="556" t="s">
        <v>255</v>
      </c>
      <c r="AE10" s="332" t="s">
        <v>46</v>
      </c>
      <c r="AF10" s="646" t="s">
        <v>84</v>
      </c>
      <c r="AG10" s="334" t="s">
        <v>47</v>
      </c>
      <c r="AH10" s="335"/>
      <c r="AI10" s="336" t="s">
        <v>48</v>
      </c>
    </row>
    <row r="11" spans="1:40" ht="20.25" customHeight="1">
      <c r="A11" s="18"/>
      <c r="B11" s="21" t="s">
        <v>4</v>
      </c>
      <c r="C11" s="21" t="s">
        <v>5</v>
      </c>
      <c r="D11" s="18"/>
      <c r="E11" s="18"/>
      <c r="F11" s="18"/>
      <c r="G11" s="918" t="s">
        <v>234</v>
      </c>
      <c r="H11" s="19"/>
      <c r="I11" s="19"/>
      <c r="J11" s="19"/>
      <c r="K11" s="245"/>
      <c r="L11" s="246"/>
      <c r="M11" s="247"/>
      <c r="N11" s="508"/>
      <c r="O11" s="321"/>
      <c r="P11" s="322"/>
      <c r="Q11" s="323"/>
      <c r="R11" s="473"/>
      <c r="S11" s="288"/>
      <c r="T11" s="289"/>
      <c r="U11" s="290"/>
      <c r="V11" s="523"/>
      <c r="W11" s="321"/>
      <c r="X11" s="322"/>
      <c r="Y11" s="323"/>
      <c r="Z11" s="538"/>
      <c r="AA11" s="288"/>
      <c r="AB11" s="289"/>
      <c r="AC11" s="290"/>
      <c r="AD11" s="557"/>
      <c r="AE11" s="337"/>
      <c r="AF11" s="338"/>
      <c r="AG11" s="338"/>
      <c r="AH11" s="322"/>
      <c r="AI11" s="339"/>
    </row>
    <row r="12" spans="1:40" ht="20.25" customHeight="1">
      <c r="A12" s="18"/>
      <c r="B12" s="18"/>
      <c r="C12" s="35" t="s">
        <v>6</v>
      </c>
      <c r="D12" s="36"/>
      <c r="E12" s="18"/>
      <c r="F12" s="18" t="s">
        <v>7</v>
      </c>
      <c r="G12" s="919"/>
      <c r="H12" s="19" t="s">
        <v>7</v>
      </c>
      <c r="I12" s="19"/>
      <c r="J12" s="380" t="s">
        <v>250</v>
      </c>
      <c r="K12" s="245"/>
      <c r="L12" s="246"/>
      <c r="M12" s="247"/>
      <c r="N12" s="508"/>
      <c r="O12" s="321"/>
      <c r="P12" s="322"/>
      <c r="Q12" s="323"/>
      <c r="R12" s="473"/>
      <c r="S12" s="288"/>
      <c r="T12" s="289"/>
      <c r="U12" s="290"/>
      <c r="V12" s="524"/>
      <c r="W12" s="321"/>
      <c r="X12" s="322"/>
      <c r="Y12" s="323"/>
      <c r="Z12" s="539"/>
      <c r="AA12" s="288"/>
      <c r="AB12" s="289"/>
      <c r="AC12" s="290"/>
      <c r="AD12" s="557"/>
      <c r="AE12" s="340" t="str">
        <f>IF(SUM(K12:L12)=0,"",SUM(K12:L12))</f>
        <v/>
      </c>
      <c r="AF12" s="341" t="str">
        <f>IF(SUM(L12:M12)=0,"",SUM(L12:M12))</f>
        <v/>
      </c>
      <c r="AG12" s="341" t="str">
        <f>IF(SUM(M12:N12)=0,"",SUM(M12:N12))</f>
        <v/>
      </c>
      <c r="AH12" s="322"/>
      <c r="AI12" s="342" t="str">
        <f>IF(SUM(O12:P12)=0,"",SUM(O12:P12))</f>
        <v/>
      </c>
    </row>
    <row r="13" spans="1:40" ht="20.25" customHeight="1" thickBot="1">
      <c r="A13" s="18"/>
      <c r="B13" s="18"/>
      <c r="C13" s="18" t="s">
        <v>188</v>
      </c>
      <c r="D13" s="3"/>
      <c r="E13" s="3" t="s">
        <v>290</v>
      </c>
      <c r="F13" s="167">
        <v>0</v>
      </c>
      <c r="G13" s="88">
        <v>0</v>
      </c>
      <c r="H13" s="167">
        <v>0</v>
      </c>
      <c r="I13" s="167"/>
      <c r="J13" s="167">
        <v>0</v>
      </c>
      <c r="K13" s="248">
        <f t="shared" ref="K13:K29" si="0">ROUND((F13*G13),0)</f>
        <v>0</v>
      </c>
      <c r="L13" s="178">
        <f t="shared" ref="L13:L29" si="1">J13*G13</f>
        <v>0</v>
      </c>
      <c r="M13" s="249">
        <f t="shared" ref="M13:M29" si="2">ROUND((G13*H13),0)</f>
        <v>0</v>
      </c>
      <c r="N13" s="398">
        <f>($F$13+$H$13+$J$13)*$D$14</f>
        <v>0</v>
      </c>
      <c r="O13" s="202">
        <f>ROUND(K13+(K13*(RATES!$H$48)),0)</f>
        <v>0</v>
      </c>
      <c r="P13" s="379">
        <f>ROUND((L13*1.03),0)</f>
        <v>0</v>
      </c>
      <c r="Q13" s="203">
        <f>ROUND(M13+(M13*(RATES!$H$48)),0)</f>
        <v>0</v>
      </c>
      <c r="R13" s="399">
        <f>($F$13+$H$13+$J$13)*$D$14</f>
        <v>0</v>
      </c>
      <c r="S13" s="291">
        <f>ROUND(O13+(O13*(RATES!$H$48)),0)</f>
        <v>0</v>
      </c>
      <c r="T13" s="178">
        <f>ROUND((P13*1.03),0)</f>
        <v>0</v>
      </c>
      <c r="U13" s="292">
        <f>ROUND(Q13+(Q13*(RATES!$H$48)),0)</f>
        <v>0</v>
      </c>
      <c r="V13" s="536">
        <f>($F$13+$H$13+$J$13)*$D$14</f>
        <v>0</v>
      </c>
      <c r="W13" s="202">
        <f>ROUND(S13+(S13*(RATES!$H$48)),0)</f>
        <v>0</v>
      </c>
      <c r="X13" s="220">
        <f>ROUND((T13*1.03),0)</f>
        <v>0</v>
      </c>
      <c r="Y13" s="203">
        <f>ROUND(U13+(U13*(RATES!$H$48)),0)</f>
        <v>0</v>
      </c>
      <c r="Z13" s="578">
        <f>($F$13+$H$13+$J$13)*$D$14</f>
        <v>0</v>
      </c>
      <c r="AA13" s="291">
        <f>ROUND(W13+(W13*(RATES!$H$48)),0)</f>
        <v>0</v>
      </c>
      <c r="AB13" s="178">
        <f>ROUND((X13*1.03),0)</f>
        <v>0</v>
      </c>
      <c r="AC13" s="292">
        <f>ROUND(Y13+(Y13*(RATES!$H$48)),0)</f>
        <v>0</v>
      </c>
      <c r="AD13" s="579">
        <f>($F$13+$H$13+$J$13)*$D$14</f>
        <v>0</v>
      </c>
      <c r="AE13" s="185">
        <f t="shared" ref="AE13:AG15" si="3">SUM(K13 + O13+S13+ W13+AA13)</f>
        <v>0</v>
      </c>
      <c r="AF13" s="210">
        <f t="shared" si="3"/>
        <v>0</v>
      </c>
      <c r="AG13" s="210">
        <f t="shared" si="3"/>
        <v>0</v>
      </c>
      <c r="AH13" s="179"/>
      <c r="AI13" s="187">
        <f>SUM(AE13:AG13)</f>
        <v>0</v>
      </c>
      <c r="AK13" s="214"/>
      <c r="AL13" s="215"/>
      <c r="AM13" s="215"/>
      <c r="AN13" s="215"/>
    </row>
    <row r="14" spans="1:40" ht="20.25" customHeight="1" thickBot="1">
      <c r="A14" s="920" t="s">
        <v>289</v>
      </c>
      <c r="B14" s="920"/>
      <c r="C14" s="921"/>
      <c r="D14" s="395"/>
      <c r="E14" s="665" t="s">
        <v>291</v>
      </c>
      <c r="F14" s="422">
        <v>0</v>
      </c>
      <c r="G14" s="423">
        <v>0</v>
      </c>
      <c r="H14" s="422">
        <v>0</v>
      </c>
      <c r="I14" s="422"/>
      <c r="J14" s="422">
        <v>0</v>
      </c>
      <c r="K14" s="248">
        <f t="shared" si="0"/>
        <v>0</v>
      </c>
      <c r="L14" s="178">
        <f t="shared" si="1"/>
        <v>0</v>
      </c>
      <c r="M14" s="249">
        <f t="shared" si="2"/>
        <v>0</v>
      </c>
      <c r="N14" s="666">
        <f>($F$14+$H$14+$J$14)*$D$14</f>
        <v>0</v>
      </c>
      <c r="O14" s="202">
        <f>ROUND(K14+(K14*(RATES!$H$48)),0)</f>
        <v>0</v>
      </c>
      <c r="P14" s="379">
        <f>ROUND((L14*1.03),0)</f>
        <v>0</v>
      </c>
      <c r="Q14" s="203">
        <f>ROUND(M14+(M14*(RATES!$H$48)),0)</f>
        <v>0</v>
      </c>
      <c r="R14" s="399">
        <f>($F$14+$H$14+$J$14)*$D$14</f>
        <v>0</v>
      </c>
      <c r="S14" s="291">
        <f>ROUND(O14+(O14*(RATES!$H$48)),0)</f>
        <v>0</v>
      </c>
      <c r="T14" s="178">
        <f>ROUND((P14*1.03),0)</f>
        <v>0</v>
      </c>
      <c r="U14" s="292">
        <f>ROUND(Q14+(Q14*(RATES!$H$48)),0)</f>
        <v>0</v>
      </c>
      <c r="V14" s="536">
        <f>($F$14+$H$14+$J$14)*$D$14</f>
        <v>0</v>
      </c>
      <c r="W14" s="202">
        <f>ROUND(S14+(S14*(RATES!$H$48)),0)</f>
        <v>0</v>
      </c>
      <c r="X14" s="220">
        <f>ROUND((T14*1.03),0)</f>
        <v>0</v>
      </c>
      <c r="Y14" s="203">
        <f>ROUND(U14+(U14*(RATES!$H$48)),0)</f>
        <v>0</v>
      </c>
      <c r="Z14" s="578">
        <f>($F$14+$H$14+$J$14)*$D$14</f>
        <v>0</v>
      </c>
      <c r="AA14" s="291">
        <f>ROUND(W14+(W14*(RATES!$H$48)),0)</f>
        <v>0</v>
      </c>
      <c r="AB14" s="178">
        <f>ROUND((X14*1.03),0)</f>
        <v>0</v>
      </c>
      <c r="AC14" s="292">
        <f>ROUND(Y14+(Y14*(RATES!$H$48)),0)</f>
        <v>0</v>
      </c>
      <c r="AD14" s="579">
        <f>($F$14+$H$14+$J$14)*$D$14</f>
        <v>0</v>
      </c>
      <c r="AE14" s="185">
        <f t="shared" si="3"/>
        <v>0</v>
      </c>
      <c r="AF14" s="210">
        <f t="shared" si="3"/>
        <v>0</v>
      </c>
      <c r="AG14" s="210">
        <f t="shared" si="3"/>
        <v>0</v>
      </c>
      <c r="AH14" s="179"/>
      <c r="AI14" s="187">
        <f t="shared" ref="AI14:AI23" si="4">SUM(AE14:AG14)</f>
        <v>0</v>
      </c>
      <c r="AK14" s="215"/>
      <c r="AL14" s="215"/>
      <c r="AM14" s="215"/>
      <c r="AN14" s="215"/>
    </row>
    <row r="15" spans="1:40" ht="20.25" customHeight="1" thickBot="1">
      <c r="A15" s="647"/>
      <c r="B15" s="647"/>
      <c r="C15" s="647"/>
      <c r="D15" s="634"/>
      <c r="E15" s="635" t="s">
        <v>179</v>
      </c>
      <c r="F15" s="648">
        <v>0</v>
      </c>
      <c r="G15" s="649">
        <v>0</v>
      </c>
      <c r="H15" s="648">
        <v>0</v>
      </c>
      <c r="I15" s="648"/>
      <c r="J15" s="648">
        <v>0</v>
      </c>
      <c r="K15" s="692">
        <f t="shared" si="0"/>
        <v>0</v>
      </c>
      <c r="L15" s="693">
        <f t="shared" si="1"/>
        <v>0</v>
      </c>
      <c r="M15" s="694">
        <f t="shared" si="2"/>
        <v>0</v>
      </c>
      <c r="N15" s="660">
        <f>($F$15+$H$15+$J$15)*$D$14</f>
        <v>0</v>
      </c>
      <c r="O15" s="653">
        <f>ROUND(K15+(K15*(RATES!$H$48)),0)</f>
        <v>0</v>
      </c>
      <c r="P15" s="654">
        <f>ROUND((L15*1.03),0)</f>
        <v>0</v>
      </c>
      <c r="Q15" s="655">
        <f>ROUND(M15+(M15*(RATES!$H$48)),0)</f>
        <v>0</v>
      </c>
      <c r="R15" s="695">
        <f>($F$15+$H$15+$J$15)*$D$14</f>
        <v>0</v>
      </c>
      <c r="S15" s="656">
        <f>ROUND(O15+(O15*(RATES!$H$48)),0)</f>
        <v>0</v>
      </c>
      <c r="T15" s="652">
        <f>ROUND((P15*1.03),0)</f>
        <v>0</v>
      </c>
      <c r="U15" s="657">
        <f>ROUND(Q15+(Q15*(RATES!$H$48)),0)</f>
        <v>0</v>
      </c>
      <c r="V15" s="662">
        <f>($F$15+$H$15+$J$15)*$D$14</f>
        <v>0</v>
      </c>
      <c r="W15" s="653">
        <f>ROUND(S15+(S15*(RATES!$H$48)),0)</f>
        <v>0</v>
      </c>
      <c r="X15" s="641">
        <f>ROUND((T15*1.03),0)</f>
        <v>0</v>
      </c>
      <c r="Y15" s="655">
        <f>ROUND(U15+(U15*(RATES!$H$48)),0)</f>
        <v>0</v>
      </c>
      <c r="Z15" s="663">
        <f>($F$15+$H$15+$J$15)*$D$14</f>
        <v>0</v>
      </c>
      <c r="AA15" s="656">
        <f>ROUND(W15+(W15*(RATES!$H$48)),0)</f>
        <v>0</v>
      </c>
      <c r="AB15" s="652">
        <f>ROUND((X15*1.03),0)</f>
        <v>0</v>
      </c>
      <c r="AC15" s="657">
        <f>ROUND(Y15+(Y15*(RATES!$H$48)),0)</f>
        <v>0</v>
      </c>
      <c r="AD15" s="664">
        <f>($F$15+$H$15+$J$15)*$D$14</f>
        <v>0</v>
      </c>
      <c r="AE15" s="196">
        <f t="shared" si="3"/>
        <v>0</v>
      </c>
      <c r="AF15" s="658">
        <f t="shared" si="3"/>
        <v>0</v>
      </c>
      <c r="AG15" s="658">
        <f t="shared" si="3"/>
        <v>0</v>
      </c>
      <c r="AH15" s="659"/>
      <c r="AI15" s="198">
        <f t="shared" si="4"/>
        <v>0</v>
      </c>
      <c r="AK15" s="215"/>
      <c r="AL15" s="215"/>
      <c r="AM15" s="215"/>
      <c r="AN15" s="215"/>
    </row>
    <row r="16" spans="1:40" ht="15" hidden="1" customHeight="1">
      <c r="A16" s="400"/>
      <c r="B16" s="400"/>
      <c r="C16" s="400"/>
      <c r="D16" s="401"/>
      <c r="E16" s="402" t="s">
        <v>223</v>
      </c>
      <c r="F16" s="403">
        <v>0</v>
      </c>
      <c r="G16" s="404">
        <v>0</v>
      </c>
      <c r="H16" s="403">
        <v>0</v>
      </c>
      <c r="I16" s="403"/>
      <c r="J16" s="448">
        <v>0</v>
      </c>
      <c r="K16" s="405">
        <f t="shared" si="0"/>
        <v>0</v>
      </c>
      <c r="L16" s="406">
        <f t="shared" si="1"/>
        <v>0</v>
      </c>
      <c r="M16" s="407">
        <f t="shared" si="2"/>
        <v>0</v>
      </c>
      <c r="N16" s="398">
        <f>($F$16+$H$16+$J$16)*$D$14</f>
        <v>0</v>
      </c>
      <c r="O16" s="408">
        <f>ROUND(K16+(K16*(RATES!$H$48)),0)</f>
        <v>0</v>
      </c>
      <c r="P16" s="409">
        <f>ROUND((L16*1.03),0)</f>
        <v>0</v>
      </c>
      <c r="Q16" s="410">
        <f>ROUND(M16+(M16*(RATES!$H$48)),0)</f>
        <v>0</v>
      </c>
      <c r="R16" s="399">
        <f>($F$16+$H$16+$J$16)*$D$14</f>
        <v>0</v>
      </c>
      <c r="S16" s="411">
        <f>ROUND(O16+(O16*(RATES!$H$48)),0)</f>
        <v>0</v>
      </c>
      <c r="T16" s="406">
        <f>ROUND((P16*1.03),0)</f>
        <v>0</v>
      </c>
      <c r="U16" s="412">
        <f>ROUND(Q16+(Q16*(RATES!$H$48)),0)</f>
        <v>0</v>
      </c>
      <c r="V16" s="536">
        <f>($F$16+$H$16+$J$16)*$D$14</f>
        <v>0</v>
      </c>
      <c r="W16" s="408">
        <f>ROUND(S16+(S16*(RATES!$H$48)),0)</f>
        <v>0</v>
      </c>
      <c r="X16" s="413">
        <f>ROUND((T16*1.03),0)</f>
        <v>0</v>
      </c>
      <c r="Y16" s="410">
        <f>ROUND(U16+(U16*(RATES!$H$48)),0)</f>
        <v>0</v>
      </c>
      <c r="Z16" s="578">
        <f>($F$16+$H$16+$J$16)*$D$14</f>
        <v>0</v>
      </c>
      <c r="AA16" s="411">
        <f>ROUND(W16+(W16*(RATES!$H$48)),0)</f>
        <v>0</v>
      </c>
      <c r="AB16" s="406">
        <f>ROUND((X16*1.03),0)</f>
        <v>0</v>
      </c>
      <c r="AC16" s="412">
        <f>ROUND(Y16+(Y16*(RATES!$H$48)),0)</f>
        <v>0</v>
      </c>
      <c r="AD16" s="579">
        <f>($F$16+$H$16+$J$16)*$D$14</f>
        <v>0</v>
      </c>
      <c r="AE16" s="414">
        <f t="shared" ref="AE16:AE30" si="5">SUM(K16 + O16+S16+ W16+AA16)</f>
        <v>0</v>
      </c>
      <c r="AF16" s="415">
        <v>0</v>
      </c>
      <c r="AG16" s="415">
        <f t="shared" ref="AG16:AG30" si="6">SUM(M16 + Q16+U16+ Y16+AC16)</f>
        <v>0</v>
      </c>
      <c r="AH16" s="416"/>
      <c r="AI16" s="417">
        <f t="shared" si="4"/>
        <v>0</v>
      </c>
      <c r="AK16" s="241"/>
      <c r="AL16" s="215"/>
      <c r="AM16" s="215"/>
      <c r="AN16" s="215"/>
    </row>
    <row r="17" spans="1:40" ht="20.25" customHeight="1" thickBot="1">
      <c r="A17" s="418"/>
      <c r="B17" s="418"/>
      <c r="C17" s="419" t="s">
        <v>233</v>
      </c>
      <c r="D17" s="420"/>
      <c r="E17" s="3" t="s">
        <v>290</v>
      </c>
      <c r="F17" s="422">
        <v>0</v>
      </c>
      <c r="G17" s="423">
        <v>0</v>
      </c>
      <c r="H17" s="422">
        <v>0</v>
      </c>
      <c r="I17" s="422"/>
      <c r="J17" s="167">
        <v>0</v>
      </c>
      <c r="K17" s="248">
        <f t="shared" si="0"/>
        <v>0</v>
      </c>
      <c r="L17" s="178">
        <f t="shared" si="1"/>
        <v>0</v>
      </c>
      <c r="M17" s="249">
        <f t="shared" si="2"/>
        <v>0</v>
      </c>
      <c r="N17" s="398">
        <f>($F$17+$H$17+$J$17)*$D$18</f>
        <v>0</v>
      </c>
      <c r="O17" s="202">
        <f>ROUND(K17+(K17*(RATES!$H$48)),0)</f>
        <v>0</v>
      </c>
      <c r="P17" s="379">
        <f t="shared" ref="P17:P29" si="7">ROUND((L17*1.03),0)</f>
        <v>0</v>
      </c>
      <c r="Q17" s="203">
        <f>ROUND(M17+(M17*(RATES!$H$48)),0)</f>
        <v>0</v>
      </c>
      <c r="R17" s="399">
        <f>($F$17+$H$17+$J$17)*$D$18</f>
        <v>0</v>
      </c>
      <c r="S17" s="291">
        <f>ROUND(O17+(O17*(RATES!$H$48)),0)</f>
        <v>0</v>
      </c>
      <c r="T17" s="178">
        <f t="shared" ref="T17:T29" si="8">ROUND((P17*1.03),0)</f>
        <v>0</v>
      </c>
      <c r="U17" s="292">
        <f>ROUND(Q17+(Q17*(RATES!$H$48)),0)</f>
        <v>0</v>
      </c>
      <c r="V17" s="536">
        <f>($F$17+$H$17+$J$17)*$D$18</f>
        <v>0</v>
      </c>
      <c r="W17" s="202">
        <f>ROUND(S17+(S17*(RATES!$H$48)),0)</f>
        <v>0</v>
      </c>
      <c r="X17" s="220">
        <f t="shared" ref="X17:X29" si="9">ROUND((T17*1.03),0)</f>
        <v>0</v>
      </c>
      <c r="Y17" s="203">
        <f>ROUND(U17+(U17*(RATES!$H$48)),0)</f>
        <v>0</v>
      </c>
      <c r="Z17" s="578">
        <f>($F$17+$H$17+$J$17)*$D$18</f>
        <v>0</v>
      </c>
      <c r="AA17" s="291">
        <f>ROUND(W17+(W17*(RATES!$H$48)),0)</f>
        <v>0</v>
      </c>
      <c r="AB17" s="178">
        <f t="shared" ref="AB17:AB29" si="10">ROUND((X17*1.03),0)</f>
        <v>0</v>
      </c>
      <c r="AC17" s="292">
        <f>ROUND(Y17+(Y17*(RATES!$H$48)),0)</f>
        <v>0</v>
      </c>
      <c r="AD17" s="579">
        <f>($F$17+$H$17+$J$17)*$D$18</f>
        <v>0</v>
      </c>
      <c r="AE17" s="185">
        <f t="shared" si="5"/>
        <v>0</v>
      </c>
      <c r="AF17" s="210">
        <f>SUM(L17 + P17+T17+ X17+AB17)</f>
        <v>0</v>
      </c>
      <c r="AG17" s="210">
        <f t="shared" si="6"/>
        <v>0</v>
      </c>
      <c r="AH17" s="179"/>
      <c r="AI17" s="187">
        <f t="shared" si="4"/>
        <v>0</v>
      </c>
      <c r="AK17" s="215"/>
      <c r="AL17" s="215"/>
      <c r="AM17" s="215"/>
      <c r="AN17" s="215"/>
    </row>
    <row r="18" spans="1:40" ht="20.25" customHeight="1" thickBot="1">
      <c r="A18" s="922" t="s">
        <v>289</v>
      </c>
      <c r="B18" s="922"/>
      <c r="C18" s="921"/>
      <c r="D18" s="395"/>
      <c r="E18" s="3" t="s">
        <v>291</v>
      </c>
      <c r="F18" s="167">
        <v>0</v>
      </c>
      <c r="G18" s="88">
        <v>0</v>
      </c>
      <c r="H18" s="167">
        <v>0</v>
      </c>
      <c r="I18" s="167"/>
      <c r="J18" s="167">
        <v>0</v>
      </c>
      <c r="K18" s="248">
        <f t="shared" si="0"/>
        <v>0</v>
      </c>
      <c r="L18" s="178">
        <f t="shared" si="1"/>
        <v>0</v>
      </c>
      <c r="M18" s="249">
        <f t="shared" si="2"/>
        <v>0</v>
      </c>
      <c r="N18" s="398">
        <f>($F$18+$H$18+$J$18)*$D$18</f>
        <v>0</v>
      </c>
      <c r="O18" s="202">
        <f>ROUND(K18+(K18*(RATES!$H$48)),0)</f>
        <v>0</v>
      </c>
      <c r="P18" s="379">
        <f t="shared" si="7"/>
        <v>0</v>
      </c>
      <c r="Q18" s="203">
        <f>ROUND(M18+(M18*(RATES!$H$48)),0)</f>
        <v>0</v>
      </c>
      <c r="R18" s="399">
        <f>($F$18+$H$18+$J$18)*$D$18</f>
        <v>0</v>
      </c>
      <c r="S18" s="291">
        <f>ROUND(O18+(O18*(RATES!$H$48)),0)</f>
        <v>0</v>
      </c>
      <c r="T18" s="178">
        <f t="shared" si="8"/>
        <v>0</v>
      </c>
      <c r="U18" s="292">
        <f>ROUND(Q18+(Q18*(RATES!$H$48)),0)</f>
        <v>0</v>
      </c>
      <c r="V18" s="536">
        <f>($F$18+$H$18+$J$18)*$D$18</f>
        <v>0</v>
      </c>
      <c r="W18" s="202">
        <f>ROUND(S18+(S18*(RATES!$H$48)),0)</f>
        <v>0</v>
      </c>
      <c r="X18" s="220">
        <f t="shared" si="9"/>
        <v>0</v>
      </c>
      <c r="Y18" s="203">
        <f>ROUND(U18+(U18*(RATES!$H$48)),0)</f>
        <v>0</v>
      </c>
      <c r="Z18" s="578">
        <f>($F$18+$H$18+$J$18)*$D$18</f>
        <v>0</v>
      </c>
      <c r="AA18" s="291">
        <f>ROUND(W18+(W18*(RATES!$H$48)),0)</f>
        <v>0</v>
      </c>
      <c r="AB18" s="178">
        <f t="shared" si="10"/>
        <v>0</v>
      </c>
      <c r="AC18" s="292">
        <f>ROUND(Y18+(Y18*(RATES!$H$48)),0)</f>
        <v>0</v>
      </c>
      <c r="AD18" s="579">
        <f>($F$18+$H$18+$J$18)*$D$18</f>
        <v>0</v>
      </c>
      <c r="AE18" s="185">
        <f t="shared" si="5"/>
        <v>0</v>
      </c>
      <c r="AF18" s="210">
        <f>SUM(L18 + P18+T18+ X18+AB18)</f>
        <v>0</v>
      </c>
      <c r="AG18" s="210">
        <f t="shared" si="6"/>
        <v>0</v>
      </c>
      <c r="AH18" s="179"/>
      <c r="AI18" s="187">
        <f t="shared" si="4"/>
        <v>0</v>
      </c>
      <c r="AK18" s="215"/>
      <c r="AL18" s="215"/>
      <c r="AM18" s="215"/>
      <c r="AN18" s="215"/>
    </row>
    <row r="19" spans="1:40" ht="20.25" customHeight="1" thickBot="1">
      <c r="A19" s="647"/>
      <c r="B19" s="647"/>
      <c r="C19" s="647"/>
      <c r="D19" s="634"/>
      <c r="E19" s="635" t="s">
        <v>179</v>
      </c>
      <c r="F19" s="648">
        <v>0</v>
      </c>
      <c r="G19" s="649">
        <v>0</v>
      </c>
      <c r="H19" s="648">
        <v>0</v>
      </c>
      <c r="I19" s="648"/>
      <c r="J19" s="648">
        <v>0</v>
      </c>
      <c r="K19" s="651">
        <f t="shared" si="0"/>
        <v>0</v>
      </c>
      <c r="L19" s="652">
        <f t="shared" si="1"/>
        <v>0</v>
      </c>
      <c r="M19" s="267">
        <f t="shared" si="2"/>
        <v>0</v>
      </c>
      <c r="N19" s="660">
        <f>($F$19+$H$19+$J$19)*$D$18</f>
        <v>0</v>
      </c>
      <c r="O19" s="653">
        <f>ROUND(K19+(K19*(RATES!$H$48)),0)</f>
        <v>0</v>
      </c>
      <c r="P19" s="654">
        <f t="shared" si="7"/>
        <v>0</v>
      </c>
      <c r="Q19" s="655">
        <f>ROUND(M19+(M19*(RATES!$H$48)),0)</f>
        <v>0</v>
      </c>
      <c r="R19" s="661">
        <f>($F$19+$H$19+$J$19)*$D$18</f>
        <v>0</v>
      </c>
      <c r="S19" s="656">
        <f>ROUND(O19+(O19*(RATES!$H$48)),0)</f>
        <v>0</v>
      </c>
      <c r="T19" s="652">
        <f t="shared" si="8"/>
        <v>0</v>
      </c>
      <c r="U19" s="657">
        <f>ROUND(Q19+(Q19*(RATES!$H$48)),0)</f>
        <v>0</v>
      </c>
      <c r="V19" s="662">
        <f>($F$19+$H$19+$J$19)*$D$18</f>
        <v>0</v>
      </c>
      <c r="W19" s="653">
        <f>ROUND(S19+(S19*(RATES!$H$48)),0)</f>
        <v>0</v>
      </c>
      <c r="X19" s="641">
        <f t="shared" si="9"/>
        <v>0</v>
      </c>
      <c r="Y19" s="655">
        <f>ROUND(U19+(U19*(RATES!$H$48)),0)</f>
        <v>0</v>
      </c>
      <c r="Z19" s="663">
        <f>($F$19+$H$19+$J$19)*$D$18</f>
        <v>0</v>
      </c>
      <c r="AA19" s="656">
        <f>ROUND(W19+(W19*(RATES!$H$48)),0)</f>
        <v>0</v>
      </c>
      <c r="AB19" s="652">
        <f t="shared" si="10"/>
        <v>0</v>
      </c>
      <c r="AC19" s="657">
        <f>ROUND(Y19+(Y19*(RATES!$H$48)),0)</f>
        <v>0</v>
      </c>
      <c r="AD19" s="664">
        <f>($F$19+$H$19+$J$19)*$D$18</f>
        <v>0</v>
      </c>
      <c r="AE19" s="196">
        <f t="shared" si="5"/>
        <v>0</v>
      </c>
      <c r="AF19" s="658">
        <f>SUM(L19 + P19+T19+ X19+AB19)</f>
        <v>0</v>
      </c>
      <c r="AG19" s="658">
        <f t="shared" si="6"/>
        <v>0</v>
      </c>
      <c r="AH19" s="659"/>
      <c r="AI19" s="198">
        <f t="shared" si="4"/>
        <v>0</v>
      </c>
      <c r="AK19" s="214"/>
      <c r="AL19" s="215"/>
      <c r="AM19" s="215"/>
      <c r="AN19" s="215"/>
    </row>
    <row r="20" spans="1:40" ht="17.25" hidden="1" customHeight="1">
      <c r="A20" s="400"/>
      <c r="B20" s="400"/>
      <c r="C20" s="400"/>
      <c r="D20" s="401"/>
      <c r="E20" s="402" t="s">
        <v>223</v>
      </c>
      <c r="F20" s="403">
        <v>0</v>
      </c>
      <c r="G20" s="404">
        <v>0</v>
      </c>
      <c r="H20" s="403">
        <v>0</v>
      </c>
      <c r="I20" s="403"/>
      <c r="J20" s="448">
        <v>0</v>
      </c>
      <c r="K20" s="405">
        <f t="shared" si="0"/>
        <v>0</v>
      </c>
      <c r="L20" s="406">
        <f t="shared" si="1"/>
        <v>0</v>
      </c>
      <c r="M20" s="407">
        <f t="shared" si="2"/>
        <v>0</v>
      </c>
      <c r="N20" s="398">
        <f>($F$20+$H$20+$J$20)*$D$18</f>
        <v>0</v>
      </c>
      <c r="O20" s="408">
        <f>ROUND(K20+(K20*(RATES!$H$48)),0)</f>
        <v>0</v>
      </c>
      <c r="P20" s="409">
        <f t="shared" si="7"/>
        <v>0</v>
      </c>
      <c r="Q20" s="410">
        <f>ROUND(M20+(M20*(RATES!$H$48)),0)</f>
        <v>0</v>
      </c>
      <c r="R20" s="399">
        <f>($F$20+$H$20+$J$20)*$D$18</f>
        <v>0</v>
      </c>
      <c r="S20" s="411">
        <f>ROUND(O20+(O20*(RATES!$H$48)),0)</f>
        <v>0</v>
      </c>
      <c r="T20" s="406">
        <f t="shared" si="8"/>
        <v>0</v>
      </c>
      <c r="U20" s="412">
        <f>ROUND(Q20+(Q20*(RATES!$H$48)),0)</f>
        <v>0</v>
      </c>
      <c r="V20" s="536">
        <f>($F$20+$H$20+$J$20)*$D$18</f>
        <v>0</v>
      </c>
      <c r="W20" s="408">
        <f>ROUND(S20+(S20*(RATES!$H$48)),0)</f>
        <v>0</v>
      </c>
      <c r="X20" s="413">
        <f t="shared" si="9"/>
        <v>0</v>
      </c>
      <c r="Y20" s="410">
        <f>ROUND(U20+(U20*(RATES!$H$48)),0)</f>
        <v>0</v>
      </c>
      <c r="Z20" s="578">
        <f>($F$20+$H$20+$J$20)*$D$18</f>
        <v>0</v>
      </c>
      <c r="AA20" s="411">
        <f>ROUND(W20+(W20*(RATES!$H$48)),0)</f>
        <v>0</v>
      </c>
      <c r="AB20" s="406">
        <f t="shared" si="10"/>
        <v>0</v>
      </c>
      <c r="AC20" s="412">
        <f>ROUND(Y20+(Y20*(RATES!$H$48)),0)</f>
        <v>0</v>
      </c>
      <c r="AD20" s="579">
        <f>($F$20+$H$20+$J$20)*$D$18</f>
        <v>0</v>
      </c>
      <c r="AE20" s="414">
        <f t="shared" si="5"/>
        <v>0</v>
      </c>
      <c r="AF20" s="415">
        <v>0</v>
      </c>
      <c r="AG20" s="415">
        <f t="shared" si="6"/>
        <v>0</v>
      </c>
      <c r="AH20" s="416"/>
      <c r="AI20" s="417">
        <f>SUM(AE20:AG20)</f>
        <v>0</v>
      </c>
      <c r="AK20" s="215"/>
      <c r="AL20" s="215"/>
      <c r="AM20" s="215"/>
      <c r="AN20" s="215"/>
    </row>
    <row r="21" spans="1:40" ht="20.25" customHeight="1" thickBot="1">
      <c r="A21" s="418"/>
      <c r="B21" s="418"/>
      <c r="C21" s="418" t="s">
        <v>31</v>
      </c>
      <c r="D21" s="420"/>
      <c r="E21" s="3" t="s">
        <v>290</v>
      </c>
      <c r="F21" s="422">
        <v>0</v>
      </c>
      <c r="G21" s="423">
        <v>0</v>
      </c>
      <c r="H21" s="422">
        <v>0</v>
      </c>
      <c r="I21" s="422"/>
      <c r="J21" s="167">
        <v>0</v>
      </c>
      <c r="K21" s="248">
        <f t="shared" si="0"/>
        <v>0</v>
      </c>
      <c r="L21" s="178">
        <f t="shared" si="1"/>
        <v>0</v>
      </c>
      <c r="M21" s="249">
        <f t="shared" si="2"/>
        <v>0</v>
      </c>
      <c r="N21" s="398">
        <f>($F$21+$H$21+$J$21)*$D$22</f>
        <v>0</v>
      </c>
      <c r="O21" s="202">
        <f>ROUND(K21+(K21*(RATES!$H$48)),0)</f>
        <v>0</v>
      </c>
      <c r="P21" s="379">
        <f t="shared" si="7"/>
        <v>0</v>
      </c>
      <c r="Q21" s="203">
        <f>ROUND(M21+(M21*(RATES!$H$48)),0)</f>
        <v>0</v>
      </c>
      <c r="R21" s="399">
        <f>($F$21+$H$21+$J$21)*$D$22</f>
        <v>0</v>
      </c>
      <c r="S21" s="291">
        <f>ROUND(O21+(O21*(RATES!$H$48)),0)</f>
        <v>0</v>
      </c>
      <c r="T21" s="178">
        <f t="shared" si="8"/>
        <v>0</v>
      </c>
      <c r="U21" s="292">
        <f>ROUND(Q21+(Q21*(RATES!$H$48)),0)</f>
        <v>0</v>
      </c>
      <c r="V21" s="536">
        <f>($F$21+$H$21+$J$21)*$D$22</f>
        <v>0</v>
      </c>
      <c r="W21" s="202">
        <f>ROUND(S21+(S21*(RATES!$H$48)),0)</f>
        <v>0</v>
      </c>
      <c r="X21" s="220">
        <f t="shared" si="9"/>
        <v>0</v>
      </c>
      <c r="Y21" s="203">
        <f>ROUND(U21+(U21*(RATES!$H$48)),0)</f>
        <v>0</v>
      </c>
      <c r="Z21" s="578">
        <f>($F$21+$H$21+$J$21)*$D$22</f>
        <v>0</v>
      </c>
      <c r="AA21" s="291">
        <f>ROUND(W21+(W21*(RATES!$H$48)),0)</f>
        <v>0</v>
      </c>
      <c r="AB21" s="178">
        <f t="shared" si="10"/>
        <v>0</v>
      </c>
      <c r="AC21" s="292">
        <f>ROUND(Y21+(Y21*(RATES!$H$48)),0)</f>
        <v>0</v>
      </c>
      <c r="AD21" s="579">
        <f>($F$21+$H$21+$J$21)*$D$22</f>
        <v>0</v>
      </c>
      <c r="AE21" s="185">
        <f t="shared" si="5"/>
        <v>0</v>
      </c>
      <c r="AF21" s="210">
        <f t="shared" ref="AF21:AF30" si="11">SUM(L21 + P21+T21+ X21+AB21)</f>
        <v>0</v>
      </c>
      <c r="AG21" s="210">
        <f t="shared" si="6"/>
        <v>0</v>
      </c>
      <c r="AH21" s="179"/>
      <c r="AI21" s="187">
        <f t="shared" si="4"/>
        <v>0</v>
      </c>
      <c r="AK21" s="215"/>
      <c r="AL21" s="215"/>
      <c r="AM21" s="215"/>
      <c r="AN21" s="215"/>
    </row>
    <row r="22" spans="1:40" ht="20.25" customHeight="1" thickBot="1">
      <c r="A22" s="922" t="s">
        <v>289</v>
      </c>
      <c r="B22" s="922"/>
      <c r="C22" s="921"/>
      <c r="D22" s="395"/>
      <c r="E22" s="3" t="s">
        <v>291</v>
      </c>
      <c r="F22" s="167">
        <v>0</v>
      </c>
      <c r="G22" s="88">
        <v>0</v>
      </c>
      <c r="H22" s="167">
        <v>0</v>
      </c>
      <c r="I22" s="167"/>
      <c r="J22" s="167">
        <v>0</v>
      </c>
      <c r="K22" s="248">
        <f t="shared" si="0"/>
        <v>0</v>
      </c>
      <c r="L22" s="178">
        <f t="shared" si="1"/>
        <v>0</v>
      </c>
      <c r="M22" s="249">
        <f t="shared" si="2"/>
        <v>0</v>
      </c>
      <c r="N22" s="666">
        <f>($F$22+$H$22+$J$22)*$D$22</f>
        <v>0</v>
      </c>
      <c r="O22" s="202">
        <f>ROUND(K22+(K22*(RATES!$H$48)),0)</f>
        <v>0</v>
      </c>
      <c r="P22" s="379">
        <f t="shared" si="7"/>
        <v>0</v>
      </c>
      <c r="Q22" s="203">
        <f>ROUND(M22+(M22*(RATES!$H$48)),0)</f>
        <v>0</v>
      </c>
      <c r="R22" s="667">
        <f>($F$22+$H$22+$J$22)*$D$22</f>
        <v>0</v>
      </c>
      <c r="S22" s="291">
        <f>ROUND(O22+(O22*(RATES!$H$48)),0)</f>
        <v>0</v>
      </c>
      <c r="T22" s="178">
        <f t="shared" si="8"/>
        <v>0</v>
      </c>
      <c r="U22" s="292">
        <f>ROUND(Q22+(Q22*(RATES!$H$48)),0)</f>
        <v>0</v>
      </c>
      <c r="V22" s="668">
        <f>($F$22+$H$22+$J$22)*$D$22</f>
        <v>0</v>
      </c>
      <c r="W22" s="202">
        <f>ROUND(S22+(S22*(RATES!$H$48)),0)</f>
        <v>0</v>
      </c>
      <c r="X22" s="220">
        <f t="shared" si="9"/>
        <v>0</v>
      </c>
      <c r="Y22" s="203">
        <f>ROUND(U22+(U22*(RATES!$H$48)),0)</f>
        <v>0</v>
      </c>
      <c r="Z22" s="669">
        <f>($F$22+$H$22+$J$22)*$D$22</f>
        <v>0</v>
      </c>
      <c r="AA22" s="291">
        <f>ROUND(W22+(W22*(RATES!$H$48)),0)</f>
        <v>0</v>
      </c>
      <c r="AB22" s="178">
        <f t="shared" si="10"/>
        <v>0</v>
      </c>
      <c r="AC22" s="292">
        <f>ROUND(Y22+(Y22*(RATES!$H$48)),0)</f>
        <v>0</v>
      </c>
      <c r="AD22" s="670">
        <f>($F$22+$H$22+$J$22)*$D$22</f>
        <v>0</v>
      </c>
      <c r="AE22" s="185">
        <f t="shared" si="5"/>
        <v>0</v>
      </c>
      <c r="AF22" s="210">
        <f t="shared" si="11"/>
        <v>0</v>
      </c>
      <c r="AG22" s="210">
        <f t="shared" si="6"/>
        <v>0</v>
      </c>
      <c r="AH22" s="179"/>
      <c r="AI22" s="187">
        <f t="shared" si="4"/>
        <v>0</v>
      </c>
      <c r="AK22" s="214"/>
      <c r="AL22" s="215"/>
      <c r="AM22" s="215"/>
      <c r="AN22" s="215"/>
    </row>
    <row r="23" spans="1:40" ht="20.25" customHeight="1" thickBot="1">
      <c r="A23" s="647"/>
      <c r="B23" s="647"/>
      <c r="C23" s="647"/>
      <c r="D23" s="634"/>
      <c r="E23" s="635" t="s">
        <v>179</v>
      </c>
      <c r="F23" s="648">
        <v>0</v>
      </c>
      <c r="G23" s="649">
        <v>0</v>
      </c>
      <c r="H23" s="648">
        <v>0</v>
      </c>
      <c r="I23" s="648"/>
      <c r="J23" s="403">
        <v>0</v>
      </c>
      <c r="K23" s="651">
        <f t="shared" si="0"/>
        <v>0</v>
      </c>
      <c r="L23" s="652">
        <f t="shared" si="1"/>
        <v>0</v>
      </c>
      <c r="M23" s="267">
        <f t="shared" si="2"/>
        <v>0</v>
      </c>
      <c r="N23" s="660">
        <f>($F$23+$H$23+$J$23)*$D$22</f>
        <v>0</v>
      </c>
      <c r="O23" s="653">
        <f>ROUND(K23+(K23*(RATES!$H$48)),0)</f>
        <v>0</v>
      </c>
      <c r="P23" s="654">
        <f t="shared" si="7"/>
        <v>0</v>
      </c>
      <c r="Q23" s="655">
        <f>ROUND(M23+(M23*(RATES!$H$48)),0)</f>
        <v>0</v>
      </c>
      <c r="R23" s="661">
        <f>($F$23+$H$23+$J$23)*$D$22</f>
        <v>0</v>
      </c>
      <c r="S23" s="656">
        <f>ROUND(O23+(O23*(RATES!$H$48)),0)</f>
        <v>0</v>
      </c>
      <c r="T23" s="652">
        <f t="shared" si="8"/>
        <v>0</v>
      </c>
      <c r="U23" s="657">
        <f>ROUND(Q23+(Q23*(RATES!$H$48)),0)</f>
        <v>0</v>
      </c>
      <c r="V23" s="662">
        <f>($F$23+$H$23+$J$23)*$D$22</f>
        <v>0</v>
      </c>
      <c r="W23" s="653">
        <f>ROUND(S23+(S23*(RATES!$H$48)),0)</f>
        <v>0</v>
      </c>
      <c r="X23" s="641">
        <f t="shared" si="9"/>
        <v>0</v>
      </c>
      <c r="Y23" s="655">
        <f>ROUND(U23+(U23*(RATES!$H$48)),0)</f>
        <v>0</v>
      </c>
      <c r="Z23" s="663">
        <f>($F$23+$H$23+$J$23)*$D$22</f>
        <v>0</v>
      </c>
      <c r="AA23" s="656">
        <f>ROUND(W23+(W23*(RATES!$H$48)),0)</f>
        <v>0</v>
      </c>
      <c r="AB23" s="652">
        <f t="shared" si="10"/>
        <v>0</v>
      </c>
      <c r="AC23" s="657">
        <f>ROUND(Y23+(Y23*(RATES!$H$48)),0)</f>
        <v>0</v>
      </c>
      <c r="AD23" s="664">
        <f>($F$23+$H$23+$J$23)*$D$22</f>
        <v>0</v>
      </c>
      <c r="AE23" s="196">
        <f t="shared" si="5"/>
        <v>0</v>
      </c>
      <c r="AF23" s="658">
        <f t="shared" si="11"/>
        <v>0</v>
      </c>
      <c r="AG23" s="658">
        <f t="shared" si="6"/>
        <v>0</v>
      </c>
      <c r="AH23" s="659"/>
      <c r="AI23" s="198">
        <f t="shared" si="4"/>
        <v>0</v>
      </c>
      <c r="AK23" s="215"/>
      <c r="AL23" s="215"/>
      <c r="AM23" s="215"/>
      <c r="AN23" s="215"/>
    </row>
    <row r="24" spans="1:40" ht="20.25" customHeight="1" thickBot="1">
      <c r="A24" s="18"/>
      <c r="B24" s="18"/>
      <c r="C24" s="18" t="s">
        <v>81</v>
      </c>
      <c r="D24" s="98"/>
      <c r="E24" s="3" t="s">
        <v>290</v>
      </c>
      <c r="F24" s="167">
        <v>0</v>
      </c>
      <c r="G24" s="88">
        <v>0</v>
      </c>
      <c r="H24" s="167">
        <v>0</v>
      </c>
      <c r="I24" s="167"/>
      <c r="J24" s="167">
        <v>0</v>
      </c>
      <c r="K24" s="248">
        <f t="shared" si="0"/>
        <v>0</v>
      </c>
      <c r="L24" s="178">
        <f t="shared" si="1"/>
        <v>0</v>
      </c>
      <c r="M24" s="249">
        <f t="shared" si="2"/>
        <v>0</v>
      </c>
      <c r="N24" s="398">
        <f>($F$24+$H$24+$J$24)*$D$25</f>
        <v>0</v>
      </c>
      <c r="O24" s="202">
        <f>ROUND(K24+(K24*(RATES!$H$48)),0)</f>
        <v>0</v>
      </c>
      <c r="P24" s="379">
        <f t="shared" si="7"/>
        <v>0</v>
      </c>
      <c r="Q24" s="203">
        <f>ROUND(M24+(M24*(RATES!$H$48)),0)</f>
        <v>0</v>
      </c>
      <c r="R24" s="399">
        <f>($F$24+$H$24+$J$24)*$D$25</f>
        <v>0</v>
      </c>
      <c r="S24" s="291">
        <f>ROUND(O24+(O24*(RATES!$H$48)),0)</f>
        <v>0</v>
      </c>
      <c r="T24" s="178">
        <f t="shared" si="8"/>
        <v>0</v>
      </c>
      <c r="U24" s="292">
        <f>ROUND(Q24+(Q24*(RATES!$H$48)),0)</f>
        <v>0</v>
      </c>
      <c r="V24" s="536">
        <f>($F$24+$H$24+$J$24)*$D$25</f>
        <v>0</v>
      </c>
      <c r="W24" s="202">
        <f>ROUND(S24+(S24*(RATES!$H$48)),0)</f>
        <v>0</v>
      </c>
      <c r="X24" s="220">
        <f t="shared" si="9"/>
        <v>0</v>
      </c>
      <c r="Y24" s="203">
        <f>ROUND(U24+(U24*(RATES!$H$48)),0)</f>
        <v>0</v>
      </c>
      <c r="Z24" s="578">
        <f>($F$24+$H$24+$J$24)*$D$25</f>
        <v>0</v>
      </c>
      <c r="AA24" s="291">
        <f>ROUND(W24+(W24*(RATES!$H$48)),0)</f>
        <v>0</v>
      </c>
      <c r="AB24" s="178">
        <f t="shared" si="10"/>
        <v>0</v>
      </c>
      <c r="AC24" s="292">
        <f>ROUND(Y24+(Y24*(RATES!$H$48)),0)</f>
        <v>0</v>
      </c>
      <c r="AD24" s="579">
        <f>($F$24+$H$24+$J$24)*$D$25</f>
        <v>0</v>
      </c>
      <c r="AE24" s="185">
        <f t="shared" si="5"/>
        <v>0</v>
      </c>
      <c r="AF24" s="210">
        <f t="shared" si="11"/>
        <v>0</v>
      </c>
      <c r="AG24" s="210">
        <f t="shared" si="6"/>
        <v>0</v>
      </c>
      <c r="AH24" s="179"/>
      <c r="AI24" s="187">
        <f t="shared" ref="AI24:AI29" si="12">SUM(AE24:AG24)</f>
        <v>0</v>
      </c>
      <c r="AK24" s="215"/>
      <c r="AL24" s="215"/>
      <c r="AM24" s="215"/>
      <c r="AN24" s="215"/>
    </row>
    <row r="25" spans="1:40" ht="20.25" customHeight="1" thickBot="1">
      <c r="A25" s="922" t="s">
        <v>289</v>
      </c>
      <c r="B25" s="922"/>
      <c r="C25" s="921"/>
      <c r="D25" s="395"/>
      <c r="E25" s="3" t="s">
        <v>291</v>
      </c>
      <c r="F25" s="167">
        <v>0</v>
      </c>
      <c r="G25" s="88">
        <v>0</v>
      </c>
      <c r="H25" s="167">
        <v>0</v>
      </c>
      <c r="I25" s="167"/>
      <c r="J25" s="167">
        <v>0</v>
      </c>
      <c r="K25" s="248">
        <f t="shared" si="0"/>
        <v>0</v>
      </c>
      <c r="L25" s="178">
        <f t="shared" si="1"/>
        <v>0</v>
      </c>
      <c r="M25" s="249">
        <f t="shared" si="2"/>
        <v>0</v>
      </c>
      <c r="N25" s="398">
        <f>($F$25+$H$25+$J$25)*$D$25</f>
        <v>0</v>
      </c>
      <c r="O25" s="202">
        <f>ROUND(K25+(K25*(RATES!$H$48)),0)</f>
        <v>0</v>
      </c>
      <c r="P25" s="379">
        <f t="shared" si="7"/>
        <v>0</v>
      </c>
      <c r="Q25" s="203">
        <f>ROUND(M25+(M25*(RATES!$H$48)),0)</f>
        <v>0</v>
      </c>
      <c r="R25" s="399">
        <f>($F$25+$H$25+$J$25)*$D$25</f>
        <v>0</v>
      </c>
      <c r="S25" s="291">
        <f>ROUND(O25+(O25*(RATES!$H$48)),0)</f>
        <v>0</v>
      </c>
      <c r="T25" s="178">
        <f t="shared" si="8"/>
        <v>0</v>
      </c>
      <c r="U25" s="292">
        <f>ROUND(Q25+(Q25*(RATES!$H$48)),0)</f>
        <v>0</v>
      </c>
      <c r="V25" s="536">
        <f>($F$25+$H$25+$J$25)*$D$25</f>
        <v>0</v>
      </c>
      <c r="W25" s="202">
        <f>ROUND(S25+(S25*(RATES!$H$48)),0)</f>
        <v>0</v>
      </c>
      <c r="X25" s="220">
        <f t="shared" si="9"/>
        <v>0</v>
      </c>
      <c r="Y25" s="203">
        <f>ROUND(U25+(U25*(RATES!$H$48)),0)</f>
        <v>0</v>
      </c>
      <c r="Z25" s="578">
        <f>($F$25+$H$25+$J$25)*$D$25</f>
        <v>0</v>
      </c>
      <c r="AA25" s="291">
        <f>ROUND(W25+(W25*(RATES!$H$48)),0)</f>
        <v>0</v>
      </c>
      <c r="AB25" s="178">
        <f t="shared" si="10"/>
        <v>0</v>
      </c>
      <c r="AC25" s="292">
        <f>ROUND(Y25+(Y25*(RATES!$H$48)),0)</f>
        <v>0</v>
      </c>
      <c r="AD25" s="579">
        <f>($F$25+$H$25+$J$25)*$D$25</f>
        <v>0</v>
      </c>
      <c r="AE25" s="185">
        <f t="shared" si="5"/>
        <v>0</v>
      </c>
      <c r="AF25" s="210">
        <f t="shared" si="11"/>
        <v>0</v>
      </c>
      <c r="AG25" s="210">
        <f t="shared" si="6"/>
        <v>0</v>
      </c>
      <c r="AH25" s="179"/>
      <c r="AI25" s="187">
        <f t="shared" si="12"/>
        <v>0</v>
      </c>
      <c r="AK25" s="214"/>
      <c r="AL25" s="215"/>
      <c r="AM25" s="215"/>
      <c r="AN25" s="215"/>
    </row>
    <row r="26" spans="1:40" ht="20.25" customHeight="1" thickBot="1">
      <c r="A26" s="647"/>
      <c r="B26" s="647"/>
      <c r="C26" s="647"/>
      <c r="D26" s="634"/>
      <c r="E26" s="635" t="s">
        <v>179</v>
      </c>
      <c r="F26" s="648">
        <v>0</v>
      </c>
      <c r="G26" s="649">
        <v>0</v>
      </c>
      <c r="H26" s="648">
        <v>0</v>
      </c>
      <c r="I26" s="648"/>
      <c r="J26" s="650">
        <v>0</v>
      </c>
      <c r="K26" s="651">
        <f t="shared" si="0"/>
        <v>0</v>
      </c>
      <c r="L26" s="652">
        <f t="shared" si="1"/>
        <v>0</v>
      </c>
      <c r="M26" s="267">
        <f t="shared" si="2"/>
        <v>0</v>
      </c>
      <c r="N26" s="660">
        <f>($F$26+$H$26+$J$26)*$D$25</f>
        <v>0</v>
      </c>
      <c r="O26" s="653">
        <f>ROUND(K26+(K26*(RATES!$H$48)),0)</f>
        <v>0</v>
      </c>
      <c r="P26" s="654">
        <f t="shared" si="7"/>
        <v>0</v>
      </c>
      <c r="Q26" s="655">
        <f>ROUND(M26+(M26*(RATES!$H$48)),0)</f>
        <v>0</v>
      </c>
      <c r="R26" s="661">
        <f>($F$26+$H$26+$J$26)*$D$25</f>
        <v>0</v>
      </c>
      <c r="S26" s="656">
        <f>ROUND(O26+(O26*(RATES!$H$48)),0)</f>
        <v>0</v>
      </c>
      <c r="T26" s="652">
        <f t="shared" si="8"/>
        <v>0</v>
      </c>
      <c r="U26" s="657">
        <f>ROUND(Q26+(Q26*(RATES!$H$48)),0)</f>
        <v>0</v>
      </c>
      <c r="V26" s="662">
        <f>($F$26+$H$26+$J$26)*$D$25</f>
        <v>0</v>
      </c>
      <c r="W26" s="653">
        <f>ROUND(S26+(S26*(RATES!$H$48)),0)</f>
        <v>0</v>
      </c>
      <c r="X26" s="641">
        <f t="shared" si="9"/>
        <v>0</v>
      </c>
      <c r="Y26" s="655">
        <f>ROUND(U26+(U26*(RATES!$H$48)),0)</f>
        <v>0</v>
      </c>
      <c r="Z26" s="663">
        <f>($F$26+$H$26+$J$26)*$D$25</f>
        <v>0</v>
      </c>
      <c r="AA26" s="656">
        <f>ROUND(W26+(W26*(RATES!$H$48)),0)</f>
        <v>0</v>
      </c>
      <c r="AB26" s="652">
        <f t="shared" si="10"/>
        <v>0</v>
      </c>
      <c r="AC26" s="657">
        <f>ROUND(Y26+(Y26*(RATES!$H$48)),0)</f>
        <v>0</v>
      </c>
      <c r="AD26" s="664">
        <f>($F$26+$H$26+$J$26)*$D$25</f>
        <v>0</v>
      </c>
      <c r="AE26" s="196">
        <f t="shared" si="5"/>
        <v>0</v>
      </c>
      <c r="AF26" s="658">
        <f t="shared" si="11"/>
        <v>0</v>
      </c>
      <c r="AG26" s="658">
        <f t="shared" si="6"/>
        <v>0</v>
      </c>
      <c r="AH26" s="659"/>
      <c r="AI26" s="198">
        <f t="shared" si="12"/>
        <v>0</v>
      </c>
    </row>
    <row r="27" spans="1:40" ht="20.25" customHeight="1" thickBot="1">
      <c r="A27" s="696"/>
      <c r="B27" s="696"/>
      <c r="C27" s="696" t="s">
        <v>82</v>
      </c>
      <c r="D27" s="697"/>
      <c r="E27" s="698" t="s">
        <v>290</v>
      </c>
      <c r="F27" s="699">
        <v>0</v>
      </c>
      <c r="G27" s="700">
        <v>0</v>
      </c>
      <c r="H27" s="699">
        <v>0</v>
      </c>
      <c r="I27" s="699"/>
      <c r="J27" s="699">
        <v>0</v>
      </c>
      <c r="K27" s="701">
        <f t="shared" si="0"/>
        <v>0</v>
      </c>
      <c r="L27" s="702">
        <f t="shared" si="1"/>
        <v>0</v>
      </c>
      <c r="M27" s="703">
        <f t="shared" si="2"/>
        <v>0</v>
      </c>
      <c r="N27" s="704">
        <f>($F$27+$H$27+$J$27)*$D$28</f>
        <v>0</v>
      </c>
      <c r="O27" s="705">
        <f>ROUND(K27+(K27*(RATES!$H$48)),0)</f>
        <v>0</v>
      </c>
      <c r="P27" s="706">
        <f t="shared" si="7"/>
        <v>0</v>
      </c>
      <c r="Q27" s="707">
        <f>ROUND(M27+(M27*(RATES!$H$48)),0)</f>
        <v>0</v>
      </c>
      <c r="R27" s="708">
        <f>($F$27+$H$27+$J$27)*$D$28</f>
        <v>0</v>
      </c>
      <c r="S27" s="709">
        <f>ROUND(O27+(O27*(RATES!$H$48)),0)</f>
        <v>0</v>
      </c>
      <c r="T27" s="702">
        <f t="shared" si="8"/>
        <v>0</v>
      </c>
      <c r="U27" s="710">
        <f>ROUND(Q27+(Q27*(RATES!$H$48)),0)</f>
        <v>0</v>
      </c>
      <c r="V27" s="711">
        <f>($F$27+$H$27+$J$27)*$D$28</f>
        <v>0</v>
      </c>
      <c r="W27" s="705">
        <f>ROUND(S27+(S27*(RATES!$H$48)),0)</f>
        <v>0</v>
      </c>
      <c r="X27" s="712">
        <f t="shared" si="9"/>
        <v>0</v>
      </c>
      <c r="Y27" s="707">
        <f>ROUND(U27+(U27*(RATES!$H$48)),0)</f>
        <v>0</v>
      </c>
      <c r="Z27" s="713">
        <f>($F$27+$H$27+$J$27)*$D$28</f>
        <v>0</v>
      </c>
      <c r="AA27" s="709">
        <f>ROUND(W27+(W27*(RATES!$H$48)),0)</f>
        <v>0</v>
      </c>
      <c r="AB27" s="702">
        <f>ROUND((X27*1.03),0)</f>
        <v>0</v>
      </c>
      <c r="AC27" s="710">
        <f>ROUND(Y27+(Y27*(RATES!$H$48)),0)</f>
        <v>0</v>
      </c>
      <c r="AD27" s="714">
        <f>($F$27+$H$27+$J$27)*$D$28</f>
        <v>0</v>
      </c>
      <c r="AE27" s="743">
        <f t="shared" si="5"/>
        <v>0</v>
      </c>
      <c r="AF27" s="715">
        <f t="shared" si="11"/>
        <v>0</v>
      </c>
      <c r="AG27" s="715">
        <f t="shared" si="6"/>
        <v>0</v>
      </c>
      <c r="AH27" s="716"/>
      <c r="AI27" s="717">
        <f t="shared" si="12"/>
        <v>0</v>
      </c>
    </row>
    <row r="28" spans="1:40" ht="20.25" customHeight="1" thickBot="1">
      <c r="A28" s="920" t="s">
        <v>289</v>
      </c>
      <c r="B28" s="920"/>
      <c r="C28" s="921"/>
      <c r="D28" s="395"/>
      <c r="E28" s="665" t="s">
        <v>291</v>
      </c>
      <c r="F28" s="422">
        <v>0</v>
      </c>
      <c r="G28" s="423">
        <v>0</v>
      </c>
      <c r="H28" s="422">
        <v>0</v>
      </c>
      <c r="I28" s="422"/>
      <c r="J28" s="422">
        <v>0</v>
      </c>
      <c r="K28" s="248">
        <f t="shared" si="0"/>
        <v>0</v>
      </c>
      <c r="L28" s="178">
        <f t="shared" si="1"/>
        <v>0</v>
      </c>
      <c r="M28" s="249">
        <f t="shared" si="2"/>
        <v>0</v>
      </c>
      <c r="N28" s="666">
        <f>($F$28+$H$28+$J$28)*$D$28</f>
        <v>0</v>
      </c>
      <c r="O28" s="202">
        <f>ROUND(K28+(K28*(RATES!$H$48)),0)</f>
        <v>0</v>
      </c>
      <c r="P28" s="379">
        <f t="shared" si="7"/>
        <v>0</v>
      </c>
      <c r="Q28" s="203">
        <f>ROUND(M28+(M28*(RATES!$H$48)),0)</f>
        <v>0</v>
      </c>
      <c r="R28" s="667">
        <f>($F$28+$H$28+$J$28)*$D$28</f>
        <v>0</v>
      </c>
      <c r="S28" s="291">
        <f>ROUND(O28+(O28*(RATES!$H$48)),0)</f>
        <v>0</v>
      </c>
      <c r="T28" s="178">
        <f t="shared" si="8"/>
        <v>0</v>
      </c>
      <c r="U28" s="292">
        <f>ROUND(Q28+(Q28*(RATES!$H$48)),0)</f>
        <v>0</v>
      </c>
      <c r="V28" s="668">
        <f>($F$28+$H$28+$J$28)*$D$28</f>
        <v>0</v>
      </c>
      <c r="W28" s="202">
        <f>ROUND(S28+(S28*(RATES!$H$48)),0)</f>
        <v>0</v>
      </c>
      <c r="X28" s="220">
        <f t="shared" si="9"/>
        <v>0</v>
      </c>
      <c r="Y28" s="203">
        <f>ROUND(U28+(U28*(RATES!$H$48)),0)</f>
        <v>0</v>
      </c>
      <c r="Z28" s="669">
        <f>($F$28+$H$28+$J$28)*$D$28</f>
        <v>0</v>
      </c>
      <c r="AA28" s="291">
        <f>ROUND(W28+(W28*(RATES!$H$48)),0)</f>
        <v>0</v>
      </c>
      <c r="AB28" s="178">
        <f t="shared" si="10"/>
        <v>0</v>
      </c>
      <c r="AC28" s="292">
        <f>ROUND(Y28+(Y28*(RATES!$H$48)),0)</f>
        <v>0</v>
      </c>
      <c r="AD28" s="670">
        <f>($F$28+$H$28+$J$28)*$D$28</f>
        <v>0</v>
      </c>
      <c r="AE28" s="185">
        <f t="shared" si="5"/>
        <v>0</v>
      </c>
      <c r="AF28" s="210">
        <f t="shared" si="11"/>
        <v>0</v>
      </c>
      <c r="AG28" s="210">
        <f t="shared" si="6"/>
        <v>0</v>
      </c>
      <c r="AH28" s="179"/>
      <c r="AI28" s="187">
        <f t="shared" si="12"/>
        <v>0</v>
      </c>
    </row>
    <row r="29" spans="1:40" ht="20.25" customHeight="1" thickBot="1">
      <c r="A29" s="647"/>
      <c r="B29" s="647"/>
      <c r="C29" s="647"/>
      <c r="D29" s="634"/>
      <c r="E29" s="635" t="s">
        <v>179</v>
      </c>
      <c r="F29" s="648">
        <v>0</v>
      </c>
      <c r="G29" s="649">
        <v>0</v>
      </c>
      <c r="H29" s="648">
        <v>0</v>
      </c>
      <c r="I29" s="648"/>
      <c r="J29" s="650">
        <v>0</v>
      </c>
      <c r="K29" s="651">
        <f t="shared" si="0"/>
        <v>0</v>
      </c>
      <c r="L29" s="652">
        <f t="shared" si="1"/>
        <v>0</v>
      </c>
      <c r="M29" s="267">
        <f t="shared" si="2"/>
        <v>0</v>
      </c>
      <c r="N29" s="660">
        <f>($F$29+$H$29+$J$29)*$D$28</f>
        <v>0</v>
      </c>
      <c r="O29" s="653">
        <f>ROUND(K29+(K29*(RATES!$H$48)),0)</f>
        <v>0</v>
      </c>
      <c r="P29" s="654">
        <f t="shared" si="7"/>
        <v>0</v>
      </c>
      <c r="Q29" s="655">
        <f>ROUND(M29+(M29*(RATES!$H$48)),0)</f>
        <v>0</v>
      </c>
      <c r="R29" s="661">
        <f>($F$29+$H$29+$J$29)*$D$28</f>
        <v>0</v>
      </c>
      <c r="S29" s="656">
        <f>ROUND(O29+(O29*(RATES!$H$48)),0)</f>
        <v>0</v>
      </c>
      <c r="T29" s="652">
        <f t="shared" si="8"/>
        <v>0</v>
      </c>
      <c r="U29" s="657">
        <f>ROUND(Q29+(Q29*(RATES!$H$48)),0)</f>
        <v>0</v>
      </c>
      <c r="V29" s="662">
        <f>($F$29+$H$29+$J$29)*$D$28</f>
        <v>0</v>
      </c>
      <c r="W29" s="653">
        <f>ROUND(S29+(S29*(RATES!$H$48)),0)</f>
        <v>0</v>
      </c>
      <c r="X29" s="641">
        <f t="shared" si="9"/>
        <v>0</v>
      </c>
      <c r="Y29" s="655">
        <f>ROUND(U29+(U29*(RATES!$H$48)),0)</f>
        <v>0</v>
      </c>
      <c r="Z29" s="663">
        <f>($F$29+$H$29+$J$29)*$D$28</f>
        <v>0</v>
      </c>
      <c r="AA29" s="656">
        <f>ROUND(W29+(W29*(RATES!$H$48)),0)</f>
        <v>0</v>
      </c>
      <c r="AB29" s="652">
        <f t="shared" si="10"/>
        <v>0</v>
      </c>
      <c r="AC29" s="657">
        <f>ROUND(Y29+(Y29*(RATES!$H$48)),0)</f>
        <v>0</v>
      </c>
      <c r="AD29" s="664">
        <f>($F$29+$H$29+$J$29)*$D$28</f>
        <v>0</v>
      </c>
      <c r="AE29" s="196">
        <f t="shared" si="5"/>
        <v>0</v>
      </c>
      <c r="AF29" s="658">
        <f t="shared" si="11"/>
        <v>0</v>
      </c>
      <c r="AG29" s="658">
        <f t="shared" si="6"/>
        <v>0</v>
      </c>
      <c r="AH29" s="659"/>
      <c r="AI29" s="198">
        <f t="shared" si="12"/>
        <v>0</v>
      </c>
    </row>
    <row r="30" spans="1:40" s="31" customFormat="1" ht="20.25" customHeight="1">
      <c r="A30" s="29"/>
      <c r="B30" s="29"/>
      <c r="C30" s="29"/>
      <c r="D30" s="154"/>
      <c r="E30" s="371"/>
      <c r="F30" s="29"/>
      <c r="G30" s="371" t="s">
        <v>8</v>
      </c>
      <c r="H30" s="371"/>
      <c r="I30" s="29"/>
      <c r="J30" s="29"/>
      <c r="K30" s="885">
        <f>SUM(K13:K29)</f>
        <v>0</v>
      </c>
      <c r="L30" s="886">
        <f>SUM(L13:L29)</f>
        <v>0</v>
      </c>
      <c r="M30" s="887">
        <f>SUM(M13:M29)</f>
        <v>0</v>
      </c>
      <c r="N30" s="509"/>
      <c r="O30" s="888">
        <f>SUM(O13:O29)</f>
        <v>0</v>
      </c>
      <c r="P30" s="889">
        <f>SUM(P13:P29)</f>
        <v>0</v>
      </c>
      <c r="Q30" s="890">
        <f>SUM(Q13:Q29)</f>
        <v>0</v>
      </c>
      <c r="R30" s="474"/>
      <c r="S30" s="891">
        <f>SUM(S13:S29)</f>
        <v>0</v>
      </c>
      <c r="T30" s="892">
        <f>SUM(T13:T29)</f>
        <v>0</v>
      </c>
      <c r="U30" s="893">
        <f>SUM(U13:U29)</f>
        <v>0</v>
      </c>
      <c r="V30" s="523"/>
      <c r="W30" s="888">
        <f>SUM(W13:W29)</f>
        <v>0</v>
      </c>
      <c r="X30" s="889">
        <f>SUM(X13:X29)</f>
        <v>0</v>
      </c>
      <c r="Y30" s="890">
        <f>SUM(Y13:Y29)</f>
        <v>0</v>
      </c>
      <c r="Z30" s="540"/>
      <c r="AA30" s="891">
        <f>SUM(AA13:AA29)</f>
        <v>0</v>
      </c>
      <c r="AB30" s="892">
        <f>SUM(AB13:AB29)</f>
        <v>0</v>
      </c>
      <c r="AC30" s="893">
        <f>SUM(AC13:AC29)</f>
        <v>0</v>
      </c>
      <c r="AD30" s="558"/>
      <c r="AE30" s="894">
        <f t="shared" si="5"/>
        <v>0</v>
      </c>
      <c r="AF30" s="895">
        <f t="shared" si="11"/>
        <v>0</v>
      </c>
      <c r="AG30" s="895">
        <f t="shared" si="6"/>
        <v>0</v>
      </c>
      <c r="AH30" s="896"/>
      <c r="AI30" s="897">
        <f>SUM(AE30:AG30)</f>
        <v>0</v>
      </c>
    </row>
    <row r="31" spans="1:40" ht="20.25" customHeight="1">
      <c r="A31" s="418"/>
      <c r="B31" s="906" t="s">
        <v>183</v>
      </c>
      <c r="C31" s="906"/>
      <c r="D31" s="906"/>
      <c r="E31" s="430"/>
      <c r="F31" s="418" t="s">
        <v>44</v>
      </c>
      <c r="G31" s="431" t="s">
        <v>185</v>
      </c>
      <c r="H31" s="730" t="s">
        <v>44</v>
      </c>
      <c r="I31" s="418"/>
      <c r="J31" s="418"/>
      <c r="K31" s="250"/>
      <c r="L31" s="251"/>
      <c r="M31" s="249"/>
      <c r="N31" s="510"/>
      <c r="O31" s="202"/>
      <c r="P31" s="179"/>
      <c r="Q31" s="203"/>
      <c r="R31" s="475"/>
      <c r="S31" s="291"/>
      <c r="T31" s="180"/>
      <c r="U31" s="292"/>
      <c r="V31" s="525"/>
      <c r="W31" s="202"/>
      <c r="X31" s="179"/>
      <c r="Y31" s="203"/>
      <c r="Z31" s="541"/>
      <c r="AA31" s="291"/>
      <c r="AB31" s="180"/>
      <c r="AC31" s="292"/>
      <c r="AD31" s="560"/>
      <c r="AE31" s="185"/>
      <c r="AF31" s="210"/>
      <c r="AG31" s="210"/>
      <c r="AH31" s="179"/>
      <c r="AI31" s="187"/>
    </row>
    <row r="32" spans="1:40" ht="20.25" customHeight="1">
      <c r="A32" s="18"/>
      <c r="B32" s="21"/>
      <c r="C32" s="21"/>
      <c r="D32" s="18"/>
      <c r="E32" s="20"/>
      <c r="F32" s="19" t="s">
        <v>184</v>
      </c>
      <c r="G32" s="20" t="s">
        <v>181</v>
      </c>
      <c r="H32" s="731" t="s">
        <v>184</v>
      </c>
      <c r="I32" s="18"/>
      <c r="J32" s="380" t="s">
        <v>250</v>
      </c>
      <c r="K32" s="250"/>
      <c r="L32" s="251"/>
      <c r="M32" s="249"/>
      <c r="N32" s="510"/>
      <c r="O32" s="202"/>
      <c r="P32" s="179"/>
      <c r="Q32" s="203"/>
      <c r="R32" s="475"/>
      <c r="S32" s="291"/>
      <c r="T32" s="180"/>
      <c r="U32" s="292"/>
      <c r="V32" s="525"/>
      <c r="W32" s="202"/>
      <c r="X32" s="179"/>
      <c r="Y32" s="203"/>
      <c r="Z32" s="541"/>
      <c r="AA32" s="291"/>
      <c r="AB32" s="180"/>
      <c r="AC32" s="292"/>
      <c r="AD32" s="560"/>
      <c r="AE32" s="185"/>
      <c r="AF32" s="210"/>
      <c r="AG32" s="210"/>
      <c r="AH32" s="179"/>
      <c r="AI32" s="187"/>
    </row>
    <row r="33" spans="1:35" ht="20.25" customHeight="1">
      <c r="A33" s="18"/>
      <c r="B33" s="18"/>
      <c r="D33" s="21" t="s">
        <v>180</v>
      </c>
      <c r="E33" s="101"/>
      <c r="F33" s="168">
        <v>0</v>
      </c>
      <c r="G33" s="169">
        <v>0</v>
      </c>
      <c r="H33" s="168">
        <v>0</v>
      </c>
      <c r="I33" s="168"/>
      <c r="J33" s="168">
        <v>0</v>
      </c>
      <c r="K33" s="248">
        <f t="shared" ref="K33:K42" si="13">ROUND(F33*G33,0)</f>
        <v>0</v>
      </c>
      <c r="L33" s="178">
        <f t="shared" ref="L33:L42" si="14">ROUND(G33*J33,0)</f>
        <v>0</v>
      </c>
      <c r="M33" s="249">
        <f t="shared" ref="M33:M42" si="15">G33*H33</f>
        <v>0</v>
      </c>
      <c r="N33" s="510"/>
      <c r="O33" s="202">
        <f>ROUND(K33+(K33*(RATES!$H$48)),0)</f>
        <v>0</v>
      </c>
      <c r="P33" s="179">
        <f>ROUND(L33+(L33*(RATES!$H$48)),0)</f>
        <v>0</v>
      </c>
      <c r="Q33" s="203">
        <f>ROUND(M33+(M33*(RATES!$H$48)),0)</f>
        <v>0</v>
      </c>
      <c r="R33" s="475"/>
      <c r="S33" s="291">
        <f>ROUND(O33+(O33*(RATES!$H$48)),0)</f>
        <v>0</v>
      </c>
      <c r="T33" s="180">
        <f>ROUND(P33+(P33*(RATES!$H$48)),0)</f>
        <v>0</v>
      </c>
      <c r="U33" s="292">
        <f>ROUND(Q33+(Q33*(RATES!$H$48)),0)</f>
        <v>0</v>
      </c>
      <c r="V33" s="525"/>
      <c r="W33" s="202">
        <f>ROUND(S33+(S33*(RATES!$H$48)),0)</f>
        <v>0</v>
      </c>
      <c r="X33" s="179">
        <f>ROUND(T33+(T33*(RATES!$H$48)),0)</f>
        <v>0</v>
      </c>
      <c r="Y33" s="203">
        <f>ROUND(U33+(U33*(RATES!$H$48)),0)</f>
        <v>0</v>
      </c>
      <c r="Z33" s="541"/>
      <c r="AA33" s="291">
        <f>ROUND(W33+(W33*(RATES!$H$48)),0)</f>
        <v>0</v>
      </c>
      <c r="AB33" s="180">
        <f>ROUND(X33+(X33*(RATES!$H$48)),0)</f>
        <v>0</v>
      </c>
      <c r="AC33" s="292">
        <f>ROUND(Y33+(Y33*(RATES!$H$48)),0)</f>
        <v>0</v>
      </c>
      <c r="AD33" s="561"/>
      <c r="AE33" s="185">
        <f t="shared" ref="AE33:AE42" si="16">SUM(K33 + O33+S33+ W33+AA33)</f>
        <v>0</v>
      </c>
      <c r="AF33" s="210">
        <f t="shared" ref="AF33:AF42" si="17">SUM(L33 + P33+T33+ X33+AB33)</f>
        <v>0</v>
      </c>
      <c r="AG33" s="210">
        <f t="shared" ref="AG33:AG42" si="18">SUM(M33 + Q33+U33+ Y33+AC33)</f>
        <v>0</v>
      </c>
      <c r="AH33" s="179"/>
      <c r="AI33" s="187">
        <f t="shared" ref="AI33:AI42" si="19">SUM(AE33:AG33)</f>
        <v>0</v>
      </c>
    </row>
    <row r="34" spans="1:35" ht="20.25" customHeight="1">
      <c r="A34" s="18"/>
      <c r="B34" s="18"/>
      <c r="D34" s="21" t="s">
        <v>180</v>
      </c>
      <c r="E34" s="89"/>
      <c r="F34" s="168">
        <v>0</v>
      </c>
      <c r="G34" s="169">
        <v>0</v>
      </c>
      <c r="H34" s="168">
        <v>0</v>
      </c>
      <c r="I34" s="168"/>
      <c r="J34" s="168">
        <v>0</v>
      </c>
      <c r="K34" s="248">
        <f t="shared" si="13"/>
        <v>0</v>
      </c>
      <c r="L34" s="178">
        <f t="shared" si="14"/>
        <v>0</v>
      </c>
      <c r="M34" s="249">
        <f t="shared" si="15"/>
        <v>0</v>
      </c>
      <c r="N34" s="510"/>
      <c r="O34" s="202">
        <f>ROUND(K34+(K34*(RATES!$H$48)),0)</f>
        <v>0</v>
      </c>
      <c r="P34" s="179">
        <f>ROUND(L34+(L34*(RATES!$H$48)),0)</f>
        <v>0</v>
      </c>
      <c r="Q34" s="203">
        <f>ROUND(M34+(M34*(RATES!$H$48)),0)</f>
        <v>0</v>
      </c>
      <c r="R34" s="475"/>
      <c r="S34" s="291">
        <f>ROUND(O34+(O34*(RATES!$H$48)),0)</f>
        <v>0</v>
      </c>
      <c r="T34" s="180">
        <f>ROUND(P34+(P34*(RATES!$H$48)),0)</f>
        <v>0</v>
      </c>
      <c r="U34" s="292">
        <f>ROUND(Q34+(Q34*(RATES!$H$48)),0)</f>
        <v>0</v>
      </c>
      <c r="V34" s="525"/>
      <c r="W34" s="202">
        <f>ROUND(S34+(S34*(RATES!$H$48)),0)</f>
        <v>0</v>
      </c>
      <c r="X34" s="179">
        <f>ROUND(T34+(T34*(RATES!$H$48)),0)</f>
        <v>0</v>
      </c>
      <c r="Y34" s="203">
        <f>ROUND(U34+(U34*(RATES!$H$48)),0)</f>
        <v>0</v>
      </c>
      <c r="Z34" s="541"/>
      <c r="AA34" s="291">
        <f>ROUND(W34+(W34*(RATES!$H$48)),0)</f>
        <v>0</v>
      </c>
      <c r="AB34" s="180">
        <f>ROUND(X34+(X34*(RATES!$H$48)),0)</f>
        <v>0</v>
      </c>
      <c r="AC34" s="292">
        <f>ROUND(Y34+(Y34*(RATES!$H$48)),0)</f>
        <v>0</v>
      </c>
      <c r="AD34" s="561"/>
      <c r="AE34" s="185">
        <f t="shared" si="16"/>
        <v>0</v>
      </c>
      <c r="AF34" s="210">
        <f t="shared" si="17"/>
        <v>0</v>
      </c>
      <c r="AG34" s="210">
        <f t="shared" si="18"/>
        <v>0</v>
      </c>
      <c r="AH34" s="179"/>
      <c r="AI34" s="187">
        <f t="shared" si="19"/>
        <v>0</v>
      </c>
    </row>
    <row r="35" spans="1:35" ht="20.25" customHeight="1">
      <c r="A35" s="18"/>
      <c r="B35" s="18"/>
      <c r="D35" s="21" t="s">
        <v>180</v>
      </c>
      <c r="E35" s="89"/>
      <c r="F35" s="168">
        <v>0</v>
      </c>
      <c r="G35" s="169">
        <v>0</v>
      </c>
      <c r="H35" s="168">
        <v>0</v>
      </c>
      <c r="I35" s="168"/>
      <c r="J35" s="168">
        <v>0</v>
      </c>
      <c r="K35" s="248">
        <f t="shared" si="13"/>
        <v>0</v>
      </c>
      <c r="L35" s="178">
        <f t="shared" si="14"/>
        <v>0</v>
      </c>
      <c r="M35" s="249">
        <f t="shared" si="15"/>
        <v>0</v>
      </c>
      <c r="N35" s="510"/>
      <c r="O35" s="202">
        <f>ROUND(K35+(K35*(RATES!$H$48)),0)</f>
        <v>0</v>
      </c>
      <c r="P35" s="179">
        <f>ROUND(L35+(L35*(RATES!$H$48)),0)</f>
        <v>0</v>
      </c>
      <c r="Q35" s="203">
        <f>ROUND(M35+(M35*(RATES!$H$48)),0)</f>
        <v>0</v>
      </c>
      <c r="R35" s="475"/>
      <c r="S35" s="291">
        <f>ROUND(O35+(O35*(RATES!$H$48)),0)</f>
        <v>0</v>
      </c>
      <c r="T35" s="180">
        <f>ROUND(P35+(P35*(RATES!$H$48)),0)</f>
        <v>0</v>
      </c>
      <c r="U35" s="292">
        <f>ROUND(Q35+(Q35*(RATES!$H$48)),0)</f>
        <v>0</v>
      </c>
      <c r="V35" s="525"/>
      <c r="W35" s="202">
        <f>ROUND(S35+(S35*(RATES!$H$48)),0)</f>
        <v>0</v>
      </c>
      <c r="X35" s="179">
        <f>ROUND(T35+(T35*(RATES!$H$48)),0)</f>
        <v>0</v>
      </c>
      <c r="Y35" s="203">
        <f>ROUND(U35+(U35*(RATES!$H$48)),0)</f>
        <v>0</v>
      </c>
      <c r="Z35" s="541"/>
      <c r="AA35" s="291">
        <f>ROUND(W35+(W35*(RATES!$H$48)),0)</f>
        <v>0</v>
      </c>
      <c r="AB35" s="180">
        <f>ROUND(X35+(X35*(RATES!$H$48)),0)</f>
        <v>0</v>
      </c>
      <c r="AC35" s="292">
        <f>ROUND(Y35+(Y35*(RATES!$H$48)),0)</f>
        <v>0</v>
      </c>
      <c r="AD35" s="561"/>
      <c r="AE35" s="185">
        <f t="shared" si="16"/>
        <v>0</v>
      </c>
      <c r="AF35" s="210">
        <f t="shared" si="17"/>
        <v>0</v>
      </c>
      <c r="AG35" s="210">
        <f t="shared" si="18"/>
        <v>0</v>
      </c>
      <c r="AH35" s="179"/>
      <c r="AI35" s="187">
        <f t="shared" si="19"/>
        <v>0</v>
      </c>
    </row>
    <row r="36" spans="1:35" ht="20.25" customHeight="1">
      <c r="A36" s="18"/>
      <c r="B36" s="18"/>
      <c r="D36" s="21" t="s">
        <v>180</v>
      </c>
      <c r="E36" s="89"/>
      <c r="F36" s="168">
        <v>0</v>
      </c>
      <c r="G36" s="169">
        <v>0</v>
      </c>
      <c r="H36" s="168">
        <v>0</v>
      </c>
      <c r="I36" s="168"/>
      <c r="J36" s="168">
        <v>0</v>
      </c>
      <c r="K36" s="248">
        <f t="shared" si="13"/>
        <v>0</v>
      </c>
      <c r="L36" s="178">
        <f t="shared" si="14"/>
        <v>0</v>
      </c>
      <c r="M36" s="249">
        <f t="shared" si="15"/>
        <v>0</v>
      </c>
      <c r="N36" s="510"/>
      <c r="O36" s="202">
        <f>ROUND(K36+(K36*(RATES!$H$48)),0)</f>
        <v>0</v>
      </c>
      <c r="P36" s="179">
        <f>ROUND(L36+(L36*(RATES!$H$48)),0)</f>
        <v>0</v>
      </c>
      <c r="Q36" s="203">
        <f>ROUND(M36+(M36*(RATES!$H$48)),0)</f>
        <v>0</v>
      </c>
      <c r="R36" s="475"/>
      <c r="S36" s="291">
        <f>ROUND(O36+(O36*(RATES!$H$48)),0)</f>
        <v>0</v>
      </c>
      <c r="T36" s="180">
        <f>ROUND(P36+(P36*(RATES!$H$48)),0)</f>
        <v>0</v>
      </c>
      <c r="U36" s="292">
        <f>ROUND(Q36+(Q36*(RATES!$H$48)),0)</f>
        <v>0</v>
      </c>
      <c r="V36" s="525"/>
      <c r="W36" s="202">
        <f>ROUND(S36+(S36*(RATES!$H$48)),0)</f>
        <v>0</v>
      </c>
      <c r="X36" s="179">
        <f>ROUND(T36+(T36*(RATES!$H$48)),0)</f>
        <v>0</v>
      </c>
      <c r="Y36" s="203">
        <f>ROUND(U36+(U36*(RATES!$H$48)),0)</f>
        <v>0</v>
      </c>
      <c r="Z36" s="541"/>
      <c r="AA36" s="291">
        <f>ROUND(W36+(W36*(RATES!$H$48)),0)</f>
        <v>0</v>
      </c>
      <c r="AB36" s="180">
        <f>ROUND(X36+(X36*(RATES!$H$48)),0)</f>
        <v>0</v>
      </c>
      <c r="AC36" s="292">
        <f>ROUND(Y36+(Y36*(RATES!$H$48)),0)</f>
        <v>0</v>
      </c>
      <c r="AD36" s="561"/>
      <c r="AE36" s="185">
        <f t="shared" si="16"/>
        <v>0</v>
      </c>
      <c r="AF36" s="210">
        <f t="shared" si="17"/>
        <v>0</v>
      </c>
      <c r="AG36" s="210">
        <f t="shared" si="18"/>
        <v>0</v>
      </c>
      <c r="AH36" s="179"/>
      <c r="AI36" s="187">
        <f t="shared" si="19"/>
        <v>0</v>
      </c>
    </row>
    <row r="37" spans="1:35" ht="20.25" customHeight="1">
      <c r="A37" s="18"/>
      <c r="B37" s="18"/>
      <c r="D37" s="21" t="s">
        <v>180</v>
      </c>
      <c r="E37" s="89"/>
      <c r="F37" s="168">
        <v>0</v>
      </c>
      <c r="G37" s="169">
        <v>0</v>
      </c>
      <c r="H37" s="168">
        <v>0</v>
      </c>
      <c r="I37" s="168"/>
      <c r="J37" s="168">
        <v>0</v>
      </c>
      <c r="K37" s="248">
        <f t="shared" si="13"/>
        <v>0</v>
      </c>
      <c r="L37" s="178">
        <f t="shared" si="14"/>
        <v>0</v>
      </c>
      <c r="M37" s="249">
        <f t="shared" si="15"/>
        <v>0</v>
      </c>
      <c r="N37" s="510"/>
      <c r="O37" s="202">
        <f>ROUND(K37+(K37*(RATES!$H$48)),0)</f>
        <v>0</v>
      </c>
      <c r="P37" s="179">
        <f>ROUND(L37+(L37*(RATES!$H$48)),0)</f>
        <v>0</v>
      </c>
      <c r="Q37" s="203">
        <f>ROUND(M37+(M37*(RATES!$H$48)),0)</f>
        <v>0</v>
      </c>
      <c r="R37" s="475"/>
      <c r="S37" s="291">
        <f>ROUND(O37+(O37*(RATES!$H$48)),0)</f>
        <v>0</v>
      </c>
      <c r="T37" s="180">
        <f>ROUND(P37+(P37*(RATES!$H$48)),0)</f>
        <v>0</v>
      </c>
      <c r="U37" s="292">
        <f>ROUND(Q37+(Q37*(RATES!$H$48)),0)</f>
        <v>0</v>
      </c>
      <c r="V37" s="525"/>
      <c r="W37" s="202">
        <f>ROUND(S37+(S37*(RATES!$H$48)),0)</f>
        <v>0</v>
      </c>
      <c r="X37" s="179">
        <f>ROUND(T37+(T37*(RATES!$H$48)),0)</f>
        <v>0</v>
      </c>
      <c r="Y37" s="203">
        <f>ROUND(U37+(U37*(RATES!$H$48)),0)</f>
        <v>0</v>
      </c>
      <c r="Z37" s="541"/>
      <c r="AA37" s="291">
        <f>ROUND(W37+(W37*(RATES!$H$48)),0)</f>
        <v>0</v>
      </c>
      <c r="AB37" s="180">
        <f>ROUND(X37+(X37*(RATES!$H$48)),0)</f>
        <v>0</v>
      </c>
      <c r="AC37" s="292">
        <f>ROUND(Y37+(Y37*(RATES!$H$48)),0)</f>
        <v>0</v>
      </c>
      <c r="AD37" s="561"/>
      <c r="AE37" s="185">
        <f t="shared" si="16"/>
        <v>0</v>
      </c>
      <c r="AF37" s="210">
        <f t="shared" si="17"/>
        <v>0</v>
      </c>
      <c r="AG37" s="210">
        <f t="shared" si="18"/>
        <v>0</v>
      </c>
      <c r="AH37" s="179"/>
      <c r="AI37" s="187">
        <f t="shared" si="19"/>
        <v>0</v>
      </c>
    </row>
    <row r="38" spans="1:35" ht="20.25" customHeight="1">
      <c r="A38" s="18"/>
      <c r="B38" s="18"/>
      <c r="D38" s="21" t="s">
        <v>180</v>
      </c>
      <c r="E38" s="89"/>
      <c r="F38" s="168">
        <v>0</v>
      </c>
      <c r="G38" s="169">
        <v>0</v>
      </c>
      <c r="H38" s="168">
        <v>0</v>
      </c>
      <c r="I38" s="168"/>
      <c r="J38" s="168">
        <v>0</v>
      </c>
      <c r="K38" s="248">
        <f t="shared" si="13"/>
        <v>0</v>
      </c>
      <c r="L38" s="178">
        <f t="shared" si="14"/>
        <v>0</v>
      </c>
      <c r="M38" s="249">
        <f t="shared" si="15"/>
        <v>0</v>
      </c>
      <c r="N38" s="510"/>
      <c r="O38" s="202">
        <f>ROUND(K38+(K38*(RATES!$H$48)),0)</f>
        <v>0</v>
      </c>
      <c r="P38" s="179">
        <f>ROUND(L38+(L38*(RATES!$H$48)),0)</f>
        <v>0</v>
      </c>
      <c r="Q38" s="203">
        <f>ROUND(M38+(M38*(RATES!$H$48)),0)</f>
        <v>0</v>
      </c>
      <c r="R38" s="475"/>
      <c r="S38" s="291">
        <f>ROUND(O38+(O38*(RATES!$H$48)),0)</f>
        <v>0</v>
      </c>
      <c r="T38" s="180">
        <f>ROUND(P38+(P38*(RATES!$H$48)),0)</f>
        <v>0</v>
      </c>
      <c r="U38" s="292">
        <f>ROUND(Q38+(Q38*(RATES!$H$48)),0)</f>
        <v>0</v>
      </c>
      <c r="V38" s="525"/>
      <c r="W38" s="202">
        <f>ROUND(S38+(S38*(RATES!$H$48)),0)</f>
        <v>0</v>
      </c>
      <c r="X38" s="179">
        <f>ROUND(T38+(T38*(RATES!$H$48)),0)</f>
        <v>0</v>
      </c>
      <c r="Y38" s="203">
        <f>ROUND(U38+(U38*(RATES!$H$48)),0)</f>
        <v>0</v>
      </c>
      <c r="Z38" s="541"/>
      <c r="AA38" s="291">
        <f>ROUND(W38+(W38*(RATES!$H$48)),0)</f>
        <v>0</v>
      </c>
      <c r="AB38" s="180">
        <f>ROUND(X38+(X38*(RATES!$H$48)),0)</f>
        <v>0</v>
      </c>
      <c r="AC38" s="292">
        <f>ROUND(Y38+(Y38*(RATES!$H$48)),0)</f>
        <v>0</v>
      </c>
      <c r="AD38" s="561"/>
      <c r="AE38" s="185">
        <f t="shared" si="16"/>
        <v>0</v>
      </c>
      <c r="AF38" s="210">
        <f t="shared" si="17"/>
        <v>0</v>
      </c>
      <c r="AG38" s="210">
        <f t="shared" si="18"/>
        <v>0</v>
      </c>
      <c r="AH38" s="179"/>
      <c r="AI38" s="187">
        <f t="shared" si="19"/>
        <v>0</v>
      </c>
    </row>
    <row r="39" spans="1:35" ht="20.25" customHeight="1">
      <c r="A39" s="18"/>
      <c r="B39" s="18"/>
      <c r="D39" s="21" t="s">
        <v>180</v>
      </c>
      <c r="E39" s="89"/>
      <c r="F39" s="168">
        <v>0</v>
      </c>
      <c r="G39" s="169">
        <v>0</v>
      </c>
      <c r="H39" s="168">
        <v>0</v>
      </c>
      <c r="I39" s="168"/>
      <c r="J39" s="168">
        <v>0</v>
      </c>
      <c r="K39" s="248">
        <f t="shared" si="13"/>
        <v>0</v>
      </c>
      <c r="L39" s="178">
        <f t="shared" si="14"/>
        <v>0</v>
      </c>
      <c r="M39" s="249">
        <f t="shared" si="15"/>
        <v>0</v>
      </c>
      <c r="N39" s="510"/>
      <c r="O39" s="202">
        <f>ROUND(K39+(K39*(RATES!$H$48)),0)</f>
        <v>0</v>
      </c>
      <c r="P39" s="179">
        <f>ROUND(L39+(L39*(RATES!$H$48)),0)</f>
        <v>0</v>
      </c>
      <c r="Q39" s="203">
        <f>ROUND(M39+(M39*(RATES!$H$48)),0)</f>
        <v>0</v>
      </c>
      <c r="R39" s="475"/>
      <c r="S39" s="291">
        <f>ROUND(O39+(O39*(RATES!$H$48)),0)</f>
        <v>0</v>
      </c>
      <c r="T39" s="180">
        <f>ROUND(P39+(P39*(RATES!$H$48)),0)</f>
        <v>0</v>
      </c>
      <c r="U39" s="292">
        <f>ROUND(Q39+(Q39*(RATES!$H$48)),0)</f>
        <v>0</v>
      </c>
      <c r="V39" s="525"/>
      <c r="W39" s="202">
        <f>ROUND(S39+(S39*(RATES!$H$48)),0)</f>
        <v>0</v>
      </c>
      <c r="X39" s="179">
        <f>ROUND(T39+(T39*(RATES!$H$48)),0)</f>
        <v>0</v>
      </c>
      <c r="Y39" s="203">
        <f>ROUND(U39+(U39*(RATES!$H$48)),0)</f>
        <v>0</v>
      </c>
      <c r="Z39" s="541"/>
      <c r="AA39" s="291">
        <f>ROUND(W39+(W39*(RATES!$H$48)),0)</f>
        <v>0</v>
      </c>
      <c r="AB39" s="180">
        <f>ROUND(X39+(X39*(RATES!$H$48)),0)</f>
        <v>0</v>
      </c>
      <c r="AC39" s="292">
        <f>ROUND(Y39+(Y39*(RATES!$H$48)),0)</f>
        <v>0</v>
      </c>
      <c r="AD39" s="561"/>
      <c r="AE39" s="185">
        <f t="shared" si="16"/>
        <v>0</v>
      </c>
      <c r="AF39" s="210">
        <f t="shared" si="17"/>
        <v>0</v>
      </c>
      <c r="AG39" s="210">
        <f t="shared" si="18"/>
        <v>0</v>
      </c>
      <c r="AH39" s="179"/>
      <c r="AI39" s="187">
        <f>SUM(AE39:AG39)</f>
        <v>0</v>
      </c>
    </row>
    <row r="40" spans="1:35" ht="20.25" customHeight="1">
      <c r="A40" s="18"/>
      <c r="B40" s="18"/>
      <c r="D40" s="21" t="s">
        <v>180</v>
      </c>
      <c r="E40" s="89"/>
      <c r="F40" s="168">
        <v>0</v>
      </c>
      <c r="G40" s="169">
        <v>0</v>
      </c>
      <c r="H40" s="168">
        <v>0</v>
      </c>
      <c r="I40" s="168"/>
      <c r="J40" s="168">
        <v>0</v>
      </c>
      <c r="K40" s="248">
        <f t="shared" si="13"/>
        <v>0</v>
      </c>
      <c r="L40" s="178">
        <f t="shared" si="14"/>
        <v>0</v>
      </c>
      <c r="M40" s="249">
        <f t="shared" si="15"/>
        <v>0</v>
      </c>
      <c r="N40" s="510"/>
      <c r="O40" s="202">
        <f>ROUND(K40+(K40*(RATES!$H$48)),0)</f>
        <v>0</v>
      </c>
      <c r="P40" s="179">
        <f>ROUND(L40+(L40*(RATES!$H$48)),0)</f>
        <v>0</v>
      </c>
      <c r="Q40" s="203">
        <f>ROUND(M40+(M40*(RATES!$H$48)),0)</f>
        <v>0</v>
      </c>
      <c r="R40" s="475"/>
      <c r="S40" s="291">
        <f>ROUND(O40+(O40*(RATES!$H$48)),0)</f>
        <v>0</v>
      </c>
      <c r="T40" s="180">
        <f>ROUND(P40+(P40*(RATES!$H$48)),0)</f>
        <v>0</v>
      </c>
      <c r="U40" s="292">
        <f>ROUND(Q40+(Q40*(RATES!$H$48)),0)</f>
        <v>0</v>
      </c>
      <c r="V40" s="525"/>
      <c r="W40" s="202">
        <f>ROUND(S40+(S40*(RATES!$H$48)),0)</f>
        <v>0</v>
      </c>
      <c r="X40" s="179">
        <f>ROUND(T40+(T40*(RATES!$H$48)),0)</f>
        <v>0</v>
      </c>
      <c r="Y40" s="203">
        <f>ROUND(U40+(U40*(RATES!$H$48)),0)</f>
        <v>0</v>
      </c>
      <c r="Z40" s="541"/>
      <c r="AA40" s="291">
        <f>ROUND(W40+(W40*(RATES!$H$48)),0)</f>
        <v>0</v>
      </c>
      <c r="AB40" s="180">
        <f>ROUND(X40+(X40*(RATES!$H$48)),0)</f>
        <v>0</v>
      </c>
      <c r="AC40" s="292">
        <f>ROUND(Y40+(Y40*(RATES!$H$48)),0)</f>
        <v>0</v>
      </c>
      <c r="AD40" s="561"/>
      <c r="AE40" s="185">
        <f t="shared" si="16"/>
        <v>0</v>
      </c>
      <c r="AF40" s="210">
        <f t="shared" si="17"/>
        <v>0</v>
      </c>
      <c r="AG40" s="210">
        <f t="shared" si="18"/>
        <v>0</v>
      </c>
      <c r="AH40" s="179"/>
      <c r="AI40" s="187">
        <f>SUM(AE40:AG40)</f>
        <v>0</v>
      </c>
    </row>
    <row r="41" spans="1:35" ht="20.25" customHeight="1">
      <c r="A41" s="18"/>
      <c r="B41" s="18"/>
      <c r="D41" s="21" t="s">
        <v>180</v>
      </c>
      <c r="E41" s="89"/>
      <c r="F41" s="168">
        <v>0</v>
      </c>
      <c r="G41" s="169">
        <v>0</v>
      </c>
      <c r="H41" s="168">
        <v>0</v>
      </c>
      <c r="I41" s="168"/>
      <c r="J41" s="168">
        <v>0</v>
      </c>
      <c r="K41" s="248">
        <f t="shared" si="13"/>
        <v>0</v>
      </c>
      <c r="L41" s="178">
        <f t="shared" si="14"/>
        <v>0</v>
      </c>
      <c r="M41" s="249">
        <f t="shared" si="15"/>
        <v>0</v>
      </c>
      <c r="N41" s="510"/>
      <c r="O41" s="202">
        <f>ROUND(K41+(K41*(RATES!$H$48)),0)</f>
        <v>0</v>
      </c>
      <c r="P41" s="179">
        <f>ROUND(L41+(L41*(RATES!$H$48)),0)</f>
        <v>0</v>
      </c>
      <c r="Q41" s="203">
        <f>ROUND(M41+(M41*(RATES!$H$48)),0)</f>
        <v>0</v>
      </c>
      <c r="R41" s="475"/>
      <c r="S41" s="291">
        <f>ROUND(O41+(O41*(RATES!$H$48)),0)</f>
        <v>0</v>
      </c>
      <c r="T41" s="180">
        <f>ROUND(P41+(P41*(RATES!$H$48)),0)</f>
        <v>0</v>
      </c>
      <c r="U41" s="292">
        <f>ROUND(Q41+(Q41*(RATES!$H$48)),0)</f>
        <v>0</v>
      </c>
      <c r="V41" s="525"/>
      <c r="W41" s="202">
        <f>ROUND(S41+(S41*(RATES!$H$48)),0)</f>
        <v>0</v>
      </c>
      <c r="X41" s="179">
        <f>ROUND(T41+(T41*(RATES!$H$48)),0)</f>
        <v>0</v>
      </c>
      <c r="Y41" s="203">
        <f>ROUND(U41+(U41*(RATES!$H$48)),0)</f>
        <v>0</v>
      </c>
      <c r="Z41" s="541"/>
      <c r="AA41" s="291">
        <f>ROUND(W41+(W41*(RATES!$H$48)),0)</f>
        <v>0</v>
      </c>
      <c r="AB41" s="180">
        <f>ROUND(X41+(X41*(RATES!$H$48)),0)</f>
        <v>0</v>
      </c>
      <c r="AC41" s="292">
        <f>ROUND(Y41+(Y41*(RATES!$H$48)),0)</f>
        <v>0</v>
      </c>
      <c r="AD41" s="561"/>
      <c r="AE41" s="185">
        <f t="shared" si="16"/>
        <v>0</v>
      </c>
      <c r="AF41" s="210">
        <f t="shared" si="17"/>
        <v>0</v>
      </c>
      <c r="AG41" s="210">
        <f t="shared" si="18"/>
        <v>0</v>
      </c>
      <c r="AH41" s="179"/>
      <c r="AI41" s="187">
        <f t="shared" si="19"/>
        <v>0</v>
      </c>
    </row>
    <row r="42" spans="1:35" ht="20.25" customHeight="1">
      <c r="A42" s="418"/>
      <c r="B42" s="418"/>
      <c r="C42" s="421"/>
      <c r="D42" s="432" t="s">
        <v>180</v>
      </c>
      <c r="E42" s="433"/>
      <c r="F42" s="434">
        <v>0</v>
      </c>
      <c r="G42" s="435">
        <v>0</v>
      </c>
      <c r="H42" s="434">
        <v>0</v>
      </c>
      <c r="I42" s="434"/>
      <c r="J42" s="168">
        <v>0</v>
      </c>
      <c r="K42" s="295">
        <f t="shared" si="13"/>
        <v>0</v>
      </c>
      <c r="L42" s="406">
        <f t="shared" si="14"/>
        <v>0</v>
      </c>
      <c r="M42" s="263">
        <f t="shared" si="15"/>
        <v>0</v>
      </c>
      <c r="N42" s="510"/>
      <c r="O42" s="424">
        <f>ROUND(K42+(K42*(RATES!$H$48)),0)</f>
        <v>0</v>
      </c>
      <c r="P42" s="345">
        <f>ROUND(L42+(L42*(RATES!$H$48)),0)</f>
        <v>0</v>
      </c>
      <c r="Q42" s="425">
        <f>ROUND(M42+(M42*(RATES!$H$48)),0)</f>
        <v>0</v>
      </c>
      <c r="R42" s="475"/>
      <c r="S42" s="426">
        <f>ROUND(O42+(O42*(RATES!$H$48)),0)</f>
        <v>0</v>
      </c>
      <c r="T42" s="428">
        <f>ROUND(P42+(P42*(RATES!$H$48)),0)</f>
        <v>0</v>
      </c>
      <c r="U42" s="427">
        <f>ROUND(Q42+(Q42*(RATES!$H$48)),0)</f>
        <v>0</v>
      </c>
      <c r="V42" s="525"/>
      <c r="W42" s="424">
        <f>ROUND(S42+(S42*(RATES!$H$48)),0)</f>
        <v>0</v>
      </c>
      <c r="X42" s="345">
        <f>ROUND(T42+(T42*(RATES!$H$48)),0)</f>
        <v>0</v>
      </c>
      <c r="Y42" s="425">
        <f>ROUND(U42+(U42*(RATES!$H$48)),0)</f>
        <v>0</v>
      </c>
      <c r="Z42" s="541"/>
      <c r="AA42" s="426">
        <f>ROUND(W42+(W42*(RATES!$H$48)),0)</f>
        <v>0</v>
      </c>
      <c r="AB42" s="428">
        <f>ROUND(X42+(X42*(RATES!$H$48)),0)</f>
        <v>0</v>
      </c>
      <c r="AC42" s="427">
        <f>ROUND(Y42+(Y42*(RATES!$H$48)),0)</f>
        <v>0</v>
      </c>
      <c r="AD42" s="561"/>
      <c r="AE42" s="343">
        <f t="shared" si="16"/>
        <v>0</v>
      </c>
      <c r="AF42" s="344">
        <f t="shared" si="17"/>
        <v>0</v>
      </c>
      <c r="AG42" s="344">
        <f t="shared" si="18"/>
        <v>0</v>
      </c>
      <c r="AH42" s="345"/>
      <c r="AI42" s="329">
        <f t="shared" si="19"/>
        <v>0</v>
      </c>
    </row>
    <row r="43" spans="1:35" ht="20.25" customHeight="1">
      <c r="A43" s="18"/>
      <c r="B43" s="18"/>
      <c r="D43" s="125" t="s">
        <v>227</v>
      </c>
      <c r="E43" s="89"/>
      <c r="F43" s="18" t="s">
        <v>7</v>
      </c>
      <c r="G43" s="455" t="s">
        <v>181</v>
      </c>
      <c r="H43" s="82"/>
      <c r="I43" s="82"/>
      <c r="J43" s="380" t="s">
        <v>250</v>
      </c>
      <c r="K43" s="248"/>
      <c r="L43" s="178"/>
      <c r="M43" s="249"/>
      <c r="N43" s="510"/>
      <c r="O43" s="202"/>
      <c r="P43" s="179"/>
      <c r="Q43" s="203"/>
      <c r="R43" s="475"/>
      <c r="S43" s="291"/>
      <c r="T43" s="180"/>
      <c r="U43" s="292"/>
      <c r="V43" s="525"/>
      <c r="W43" s="202"/>
      <c r="X43" s="179"/>
      <c r="Y43" s="203"/>
      <c r="Z43" s="541"/>
      <c r="AA43" s="291"/>
      <c r="AB43" s="180"/>
      <c r="AC43" s="292"/>
      <c r="AD43" s="561"/>
      <c r="AE43" s="185"/>
      <c r="AF43" s="210"/>
      <c r="AG43" s="210"/>
      <c r="AH43" s="179"/>
      <c r="AI43" s="187"/>
    </row>
    <row r="44" spans="1:35" ht="20.25" customHeight="1">
      <c r="A44" s="18"/>
      <c r="B44" s="18"/>
      <c r="D44" s="123" t="s">
        <v>257</v>
      </c>
      <c r="E44" s="89"/>
      <c r="F44" s="434">
        <v>0</v>
      </c>
      <c r="G44" s="435">
        <v>0</v>
      </c>
      <c r="H44" s="434">
        <v>0</v>
      </c>
      <c r="I44" s="434"/>
      <c r="J44" s="168">
        <v>0</v>
      </c>
      <c r="K44" s="248">
        <f>F44*G44</f>
        <v>0</v>
      </c>
      <c r="L44" s="178">
        <f>G44*J44</f>
        <v>0</v>
      </c>
      <c r="M44" s="249">
        <f>G44*H44</f>
        <v>0</v>
      </c>
      <c r="N44" s="510"/>
      <c r="O44" s="202">
        <f>K44+(K44*(RATES!$H$48))</f>
        <v>0</v>
      </c>
      <c r="P44" s="179">
        <f>L44+(L44*(RATES!$H$48))</f>
        <v>0</v>
      </c>
      <c r="Q44" s="203">
        <f>M44+(M44*(RATES!$H$48))</f>
        <v>0</v>
      </c>
      <c r="R44" s="475"/>
      <c r="S44" s="291">
        <f>O44+(O44*(RATES!$H$48))</f>
        <v>0</v>
      </c>
      <c r="T44" s="180">
        <f>P44+(P44*(RATES!$H$48))</f>
        <v>0</v>
      </c>
      <c r="U44" s="292">
        <f>Q44+(Q44*(RATES!$H$48))</f>
        <v>0</v>
      </c>
      <c r="V44" s="525"/>
      <c r="W44" s="202">
        <f>S44+(S44*(RATES!$H$48))</f>
        <v>0</v>
      </c>
      <c r="X44" s="179">
        <f>T44+(T44*(RATES!$H$48))</f>
        <v>0</v>
      </c>
      <c r="Y44" s="203">
        <f>U44+(U44*(RATES!$H$48))</f>
        <v>0</v>
      </c>
      <c r="Z44" s="541"/>
      <c r="AA44" s="291">
        <f>W44+(W44*(RATES!$H$48))</f>
        <v>0</v>
      </c>
      <c r="AB44" s="180">
        <f>X44+(X44*(RATES!$H$48))</f>
        <v>0</v>
      </c>
      <c r="AC44" s="292">
        <f>Y44+(Y44*(RATES!$H$48))</f>
        <v>0</v>
      </c>
      <c r="AD44" s="561"/>
      <c r="AE44" s="185">
        <f t="shared" ref="AE44:AG46" si="20">SUM(K44 + O44+S44+ W44+AA44)</f>
        <v>0</v>
      </c>
      <c r="AF44" s="210">
        <f t="shared" si="20"/>
        <v>0</v>
      </c>
      <c r="AG44" s="210">
        <f t="shared" si="20"/>
        <v>0</v>
      </c>
      <c r="AH44" s="179"/>
      <c r="AI44" s="187">
        <f>SUM(AE44:AG44)</f>
        <v>0</v>
      </c>
    </row>
    <row r="45" spans="1:35" ht="20.25" customHeight="1">
      <c r="A45" s="18"/>
      <c r="B45" s="18"/>
      <c r="D45" s="123" t="s">
        <v>257</v>
      </c>
      <c r="E45" s="89"/>
      <c r="F45" s="434">
        <v>0</v>
      </c>
      <c r="G45" s="435">
        <v>0</v>
      </c>
      <c r="H45" s="434">
        <v>0</v>
      </c>
      <c r="I45" s="434"/>
      <c r="J45" s="168">
        <v>0</v>
      </c>
      <c r="K45" s="248">
        <f>F45*G45</f>
        <v>0</v>
      </c>
      <c r="L45" s="178">
        <f>G45*J45</f>
        <v>0</v>
      </c>
      <c r="M45" s="249">
        <f>G45*H45</f>
        <v>0</v>
      </c>
      <c r="N45" s="510"/>
      <c r="O45" s="202">
        <f>K45+(K45*(RATES!$H$48))</f>
        <v>0</v>
      </c>
      <c r="P45" s="179">
        <f>L45+(L45*(RATES!$H$48))</f>
        <v>0</v>
      </c>
      <c r="Q45" s="203">
        <f>M45+(M45*(RATES!$H$48))</f>
        <v>0</v>
      </c>
      <c r="R45" s="475"/>
      <c r="S45" s="291">
        <f>O45+(O45*(RATES!$H$48))</f>
        <v>0</v>
      </c>
      <c r="T45" s="180">
        <f>P45+(P45*(RATES!$H$48))</f>
        <v>0</v>
      </c>
      <c r="U45" s="292">
        <f>Q45+(Q45*(RATES!$H$48))</f>
        <v>0</v>
      </c>
      <c r="V45" s="525"/>
      <c r="W45" s="202">
        <f>S45+(S45*(RATES!$H$48))</f>
        <v>0</v>
      </c>
      <c r="X45" s="179">
        <f>T45+(T45*(RATES!$H$48))</f>
        <v>0</v>
      </c>
      <c r="Y45" s="203">
        <f>U45+(U45*(RATES!$H$48))</f>
        <v>0</v>
      </c>
      <c r="Z45" s="541"/>
      <c r="AA45" s="291">
        <f>W45+(W45*(RATES!$H$48))</f>
        <v>0</v>
      </c>
      <c r="AB45" s="180">
        <f>X45+(X45*(RATES!$H$48))</f>
        <v>0</v>
      </c>
      <c r="AC45" s="292">
        <f>Y45+(Y45*(RATES!$H$48))</f>
        <v>0</v>
      </c>
      <c r="AD45" s="561"/>
      <c r="AE45" s="185">
        <f t="shared" si="20"/>
        <v>0</v>
      </c>
      <c r="AF45" s="210">
        <f t="shared" si="20"/>
        <v>0</v>
      </c>
      <c r="AG45" s="210">
        <f t="shared" si="20"/>
        <v>0</v>
      </c>
      <c r="AH45" s="179"/>
      <c r="AI45" s="187">
        <f>SUM(AE45:AG45)</f>
        <v>0</v>
      </c>
    </row>
    <row r="46" spans="1:35" ht="20.25" customHeight="1">
      <c r="A46" s="18"/>
      <c r="B46" s="18"/>
      <c r="D46" s="123" t="s">
        <v>257</v>
      </c>
      <c r="E46" s="89"/>
      <c r="F46" s="434">
        <v>0</v>
      </c>
      <c r="G46" s="435">
        <v>0</v>
      </c>
      <c r="H46" s="434">
        <v>0</v>
      </c>
      <c r="I46" s="434"/>
      <c r="J46" s="168">
        <v>0</v>
      </c>
      <c r="K46" s="248">
        <f>F46*G46</f>
        <v>0</v>
      </c>
      <c r="L46" s="178">
        <f>G46*J46</f>
        <v>0</v>
      </c>
      <c r="M46" s="249">
        <f>G46*H46</f>
        <v>0</v>
      </c>
      <c r="N46" s="510"/>
      <c r="O46" s="202">
        <f>K46+(K46*(RATES!$H$48))</f>
        <v>0</v>
      </c>
      <c r="P46" s="179">
        <f>L46+(L46*(RATES!$H$48))</f>
        <v>0</v>
      </c>
      <c r="Q46" s="203">
        <f>M46+(M46*(RATES!$H$48))</f>
        <v>0</v>
      </c>
      <c r="R46" s="475"/>
      <c r="S46" s="291">
        <f>O46+(O46*(RATES!$H$48))</f>
        <v>0</v>
      </c>
      <c r="T46" s="180">
        <f>P46+(P46*(RATES!$H$48))</f>
        <v>0</v>
      </c>
      <c r="U46" s="292">
        <f>Q46+(Q46*(RATES!$H$48))</f>
        <v>0</v>
      </c>
      <c r="V46" s="525"/>
      <c r="W46" s="202">
        <f>S46+(S46*(RATES!$H$48))</f>
        <v>0</v>
      </c>
      <c r="X46" s="179">
        <f>T46+(T46*(RATES!$H$48))</f>
        <v>0</v>
      </c>
      <c r="Y46" s="203">
        <f>U46+(U46*(RATES!$H$48))</f>
        <v>0</v>
      </c>
      <c r="Z46" s="541"/>
      <c r="AA46" s="291">
        <f>W46+(W46*(RATES!$H$48))</f>
        <v>0</v>
      </c>
      <c r="AB46" s="180">
        <f>X46+(X46*(RATES!$H$48))</f>
        <v>0</v>
      </c>
      <c r="AC46" s="292">
        <f>Y46+(Y46*(RATES!$H$48))</f>
        <v>0</v>
      </c>
      <c r="AD46" s="561"/>
      <c r="AE46" s="185">
        <f t="shared" si="20"/>
        <v>0</v>
      </c>
      <c r="AF46" s="210">
        <f t="shared" si="20"/>
        <v>0</v>
      </c>
      <c r="AG46" s="210">
        <f t="shared" si="20"/>
        <v>0</v>
      </c>
      <c r="AH46" s="179"/>
      <c r="AI46" s="187">
        <f>SUM(AE46:AG46)</f>
        <v>0</v>
      </c>
    </row>
    <row r="47" spans="1:35" ht="20.25" customHeight="1">
      <c r="A47" s="18"/>
      <c r="B47" s="18"/>
      <c r="D47" s="123"/>
      <c r="E47" s="89"/>
      <c r="F47" s="733" t="s">
        <v>328</v>
      </c>
      <c r="G47" s="124" t="s">
        <v>228</v>
      </c>
      <c r="H47" s="82"/>
      <c r="I47" s="82"/>
      <c r="J47" s="380" t="s">
        <v>250</v>
      </c>
      <c r="K47" s="248"/>
      <c r="L47" s="178"/>
      <c r="M47" s="249"/>
      <c r="N47" s="510"/>
      <c r="O47" s="202"/>
      <c r="P47" s="179"/>
      <c r="Q47" s="203"/>
      <c r="R47" s="475"/>
      <c r="S47" s="291"/>
      <c r="T47" s="180"/>
      <c r="U47" s="292"/>
      <c r="V47" s="525"/>
      <c r="W47" s="202"/>
      <c r="X47" s="179"/>
      <c r="Y47" s="203"/>
      <c r="Z47" s="541"/>
      <c r="AA47" s="291"/>
      <c r="AB47" s="180"/>
      <c r="AC47" s="292"/>
      <c r="AD47" s="561"/>
      <c r="AE47" s="185"/>
      <c r="AF47" s="210"/>
      <c r="AG47" s="210"/>
      <c r="AH47" s="179"/>
      <c r="AI47" s="187"/>
    </row>
    <row r="48" spans="1:35" ht="20.25" customHeight="1">
      <c r="A48" s="18"/>
      <c r="B48" s="18"/>
      <c r="D48" s="123" t="s">
        <v>224</v>
      </c>
      <c r="E48" s="89"/>
      <c r="F48" s="170">
        <v>0</v>
      </c>
      <c r="G48" s="169">
        <v>0</v>
      </c>
      <c r="H48" s="434"/>
      <c r="I48" s="82"/>
      <c r="J48" s="82"/>
      <c r="K48" s="248">
        <f t="shared" ref="K48:K56" si="21">F48*G48</f>
        <v>0</v>
      </c>
      <c r="L48" s="178">
        <f t="shared" ref="L48:L56" si="22">G48*J48</f>
        <v>0</v>
      </c>
      <c r="M48" s="249">
        <f>G48*H48</f>
        <v>0</v>
      </c>
      <c r="N48" s="510"/>
      <c r="O48" s="202">
        <f>K48+(K48*(RATES!$H$48))</f>
        <v>0</v>
      </c>
      <c r="P48" s="179">
        <f>L48+(L48*(RATES!$H$48))</f>
        <v>0</v>
      </c>
      <c r="Q48" s="203">
        <f>M48+(M48*(RATES!$H$48))</f>
        <v>0</v>
      </c>
      <c r="R48" s="475"/>
      <c r="S48" s="291">
        <f>O48+(O48*(RATES!$H$48))</f>
        <v>0</v>
      </c>
      <c r="T48" s="180">
        <f>P48+(P48*(RATES!$H$48))</f>
        <v>0</v>
      </c>
      <c r="U48" s="292">
        <f>Q48+(Q48*(RATES!$H$48))</f>
        <v>0</v>
      </c>
      <c r="V48" s="525"/>
      <c r="W48" s="202">
        <f>S48+(S48*(RATES!$H$48))</f>
        <v>0</v>
      </c>
      <c r="X48" s="179">
        <f>T48+(T48*(RATES!$H$48))</f>
        <v>0</v>
      </c>
      <c r="Y48" s="203">
        <f>U48+(U48*(RATES!$H$48))</f>
        <v>0</v>
      </c>
      <c r="Z48" s="541"/>
      <c r="AA48" s="291">
        <f>W48+(W48*(RATES!$H$48))</f>
        <v>0</v>
      </c>
      <c r="AB48" s="180">
        <f>X48+(X48*(RATES!$H$48))</f>
        <v>0</v>
      </c>
      <c r="AC48" s="292">
        <f>Y48+(Y48*(RATES!$H$48))</f>
        <v>0</v>
      </c>
      <c r="AD48" s="561"/>
      <c r="AE48" s="185">
        <f t="shared" ref="AE48:AE57" si="23">SUM(K48 + O48+S48+ W48+AA48)</f>
        <v>0</v>
      </c>
      <c r="AF48" s="210">
        <f t="shared" ref="AF48:AF57" si="24">SUM(L48 + P48+T48+ X48+AB48)</f>
        <v>0</v>
      </c>
      <c r="AG48" s="210">
        <f t="shared" ref="AG48:AG57" si="25">SUM(M48 + Q48+U48+ Y48+AC48)</f>
        <v>0</v>
      </c>
      <c r="AH48" s="179"/>
      <c r="AI48" s="187">
        <f t="shared" ref="AI48:AI57" si="26">SUM(AE48:AG48)</f>
        <v>0</v>
      </c>
    </row>
    <row r="49" spans="1:35" ht="20.25" customHeight="1">
      <c r="A49" s="18"/>
      <c r="B49" s="18"/>
      <c r="D49" s="123" t="s">
        <v>330</v>
      </c>
      <c r="E49" s="89"/>
      <c r="F49" s="170">
        <v>0</v>
      </c>
      <c r="G49" s="169">
        <v>0</v>
      </c>
      <c r="H49" s="434"/>
      <c r="I49" s="82"/>
      <c r="J49" s="82"/>
      <c r="K49" s="248">
        <f t="shared" si="21"/>
        <v>0</v>
      </c>
      <c r="L49" s="178">
        <f t="shared" si="22"/>
        <v>0</v>
      </c>
      <c r="M49" s="249">
        <f t="shared" ref="M49:M56" si="27">G49*H49</f>
        <v>0</v>
      </c>
      <c r="N49" s="510"/>
      <c r="O49" s="202">
        <f>K49+(K49*(RATES!$H$48))</f>
        <v>0</v>
      </c>
      <c r="P49" s="179">
        <f>L49+(L49*(RATES!$H$48))</f>
        <v>0</v>
      </c>
      <c r="Q49" s="203">
        <f>M49+(M49*(RATES!$H$48))</f>
        <v>0</v>
      </c>
      <c r="R49" s="475"/>
      <c r="S49" s="291">
        <f>O49+(O49*(RATES!$H$48))</f>
        <v>0</v>
      </c>
      <c r="T49" s="180">
        <f>P49+(P49*(RATES!$H$48))</f>
        <v>0</v>
      </c>
      <c r="U49" s="292">
        <f>Q49+(Q49*(RATES!$H$48))</f>
        <v>0</v>
      </c>
      <c r="V49" s="525"/>
      <c r="W49" s="202">
        <f>S49+(S49*(RATES!$H$48))</f>
        <v>0</v>
      </c>
      <c r="X49" s="179">
        <f>T49+(T49*(RATES!$H$48))</f>
        <v>0</v>
      </c>
      <c r="Y49" s="203">
        <f>U49+(U49*(RATES!$H$48))</f>
        <v>0</v>
      </c>
      <c r="Z49" s="541"/>
      <c r="AA49" s="291">
        <f>W49+(W49*(RATES!$H$48))</f>
        <v>0</v>
      </c>
      <c r="AB49" s="180">
        <f>X49+(X49*(RATES!$H$48))</f>
        <v>0</v>
      </c>
      <c r="AC49" s="292">
        <f>Y49+(Y49*(RATES!$H$48))</f>
        <v>0</v>
      </c>
      <c r="AD49" s="561"/>
      <c r="AE49" s="185">
        <f t="shared" si="23"/>
        <v>0</v>
      </c>
      <c r="AF49" s="210">
        <f t="shared" si="24"/>
        <v>0</v>
      </c>
      <c r="AG49" s="210">
        <f t="shared" si="25"/>
        <v>0</v>
      </c>
      <c r="AH49" s="179"/>
      <c r="AI49" s="187">
        <f t="shared" si="26"/>
        <v>0</v>
      </c>
    </row>
    <row r="50" spans="1:35" ht="20.25" customHeight="1">
      <c r="A50" s="18"/>
      <c r="B50" s="18"/>
      <c r="D50" s="123" t="s">
        <v>331</v>
      </c>
      <c r="E50" s="89"/>
      <c r="F50" s="170">
        <v>0</v>
      </c>
      <c r="G50" s="169">
        <v>0</v>
      </c>
      <c r="H50" s="434"/>
      <c r="I50" s="82"/>
      <c r="J50" s="82"/>
      <c r="K50" s="248">
        <f t="shared" si="21"/>
        <v>0</v>
      </c>
      <c r="L50" s="178">
        <f t="shared" si="22"/>
        <v>0</v>
      </c>
      <c r="M50" s="249">
        <f t="shared" si="27"/>
        <v>0</v>
      </c>
      <c r="N50" s="510"/>
      <c r="O50" s="202">
        <f>K50+(K50*(RATES!$H$48))</f>
        <v>0</v>
      </c>
      <c r="P50" s="179">
        <f>L50+(L50*(RATES!$H$48))</f>
        <v>0</v>
      </c>
      <c r="Q50" s="203">
        <f>M50+(M50*(RATES!$H$48))</f>
        <v>0</v>
      </c>
      <c r="R50" s="475"/>
      <c r="S50" s="291">
        <f>O50+(O50*(RATES!$H$48))</f>
        <v>0</v>
      </c>
      <c r="T50" s="180">
        <f>P50+(P50*(RATES!$H$48))</f>
        <v>0</v>
      </c>
      <c r="U50" s="292">
        <f>Q50+(Q50*(RATES!$H$48))</f>
        <v>0</v>
      </c>
      <c r="V50" s="525"/>
      <c r="W50" s="202">
        <f>S50+(S50*(RATES!$H$48))</f>
        <v>0</v>
      </c>
      <c r="X50" s="179">
        <f>T50+(T50*(RATES!$H$48))</f>
        <v>0</v>
      </c>
      <c r="Y50" s="203">
        <f>U50+(U50*(RATES!$H$48))</f>
        <v>0</v>
      </c>
      <c r="Z50" s="541"/>
      <c r="AA50" s="291">
        <f>W50+(W50*(RATES!$H$48))</f>
        <v>0</v>
      </c>
      <c r="AB50" s="180">
        <f>X50+(X50*(RATES!$H$48))</f>
        <v>0</v>
      </c>
      <c r="AC50" s="292">
        <f>Y50+(Y50*(RATES!$H$48))</f>
        <v>0</v>
      </c>
      <c r="AD50" s="561"/>
      <c r="AE50" s="185">
        <f t="shared" si="23"/>
        <v>0</v>
      </c>
      <c r="AF50" s="210">
        <f t="shared" si="24"/>
        <v>0</v>
      </c>
      <c r="AG50" s="210">
        <f t="shared" si="25"/>
        <v>0</v>
      </c>
      <c r="AH50" s="179"/>
      <c r="AI50" s="187">
        <f t="shared" si="26"/>
        <v>0</v>
      </c>
    </row>
    <row r="51" spans="1:35" ht="20.25" customHeight="1">
      <c r="A51" s="18"/>
      <c r="B51" s="18"/>
      <c r="D51" s="123" t="s">
        <v>224</v>
      </c>
      <c r="E51" s="89"/>
      <c r="F51" s="170">
        <v>0</v>
      </c>
      <c r="G51" s="169">
        <v>0</v>
      </c>
      <c r="H51" s="434"/>
      <c r="I51" s="82"/>
      <c r="J51" s="82"/>
      <c r="K51" s="248">
        <f t="shared" si="21"/>
        <v>0</v>
      </c>
      <c r="L51" s="178">
        <f t="shared" si="22"/>
        <v>0</v>
      </c>
      <c r="M51" s="249">
        <f t="shared" si="27"/>
        <v>0</v>
      </c>
      <c r="N51" s="510"/>
      <c r="O51" s="202">
        <f>K51+(K51*(RATES!$H$48))</f>
        <v>0</v>
      </c>
      <c r="P51" s="179">
        <f>L51+(L51*(RATES!$H$48))</f>
        <v>0</v>
      </c>
      <c r="Q51" s="203">
        <f>M51+(M51*(RATES!$H$48))</f>
        <v>0</v>
      </c>
      <c r="R51" s="475"/>
      <c r="S51" s="291">
        <f>O51+(O51*(RATES!$H$48))</f>
        <v>0</v>
      </c>
      <c r="T51" s="180">
        <f>P51+(P51*(RATES!$H$48))</f>
        <v>0</v>
      </c>
      <c r="U51" s="292">
        <f>Q51+(Q51*(RATES!$H$48))</f>
        <v>0</v>
      </c>
      <c r="V51" s="525"/>
      <c r="W51" s="202">
        <f>S51+(S51*(RATES!$H$48))</f>
        <v>0</v>
      </c>
      <c r="X51" s="179">
        <f>T51+(T51*(RATES!$H$48))</f>
        <v>0</v>
      </c>
      <c r="Y51" s="203">
        <f>U51+(U51*(RATES!$H$48))</f>
        <v>0</v>
      </c>
      <c r="Z51" s="541"/>
      <c r="AA51" s="291">
        <f>W51+(W51*(RATES!$H$48))</f>
        <v>0</v>
      </c>
      <c r="AB51" s="180">
        <f>X51+(X51*(RATES!$H$48))</f>
        <v>0</v>
      </c>
      <c r="AC51" s="292">
        <f>Y51+(Y51*(RATES!$H$48))</f>
        <v>0</v>
      </c>
      <c r="AD51" s="561"/>
      <c r="AE51" s="185">
        <f t="shared" si="23"/>
        <v>0</v>
      </c>
      <c r="AF51" s="210">
        <f t="shared" si="24"/>
        <v>0</v>
      </c>
      <c r="AG51" s="210">
        <f t="shared" si="25"/>
        <v>0</v>
      </c>
      <c r="AH51" s="179"/>
      <c r="AI51" s="187">
        <f t="shared" si="26"/>
        <v>0</v>
      </c>
    </row>
    <row r="52" spans="1:35" ht="20.25" customHeight="1">
      <c r="A52" s="18"/>
      <c r="B52" s="18"/>
      <c r="D52" s="123" t="s">
        <v>330</v>
      </c>
      <c r="E52" s="89"/>
      <c r="F52" s="170">
        <v>0</v>
      </c>
      <c r="G52" s="169">
        <v>0</v>
      </c>
      <c r="H52" s="434"/>
      <c r="I52" s="82"/>
      <c r="J52" s="82"/>
      <c r="K52" s="248">
        <f t="shared" si="21"/>
        <v>0</v>
      </c>
      <c r="L52" s="178">
        <f t="shared" si="22"/>
        <v>0</v>
      </c>
      <c r="M52" s="249">
        <f t="shared" si="27"/>
        <v>0</v>
      </c>
      <c r="N52" s="510"/>
      <c r="O52" s="202">
        <f>K52+(K52*(RATES!$H$48))</f>
        <v>0</v>
      </c>
      <c r="P52" s="179">
        <f>L52+(L52*(RATES!$H$48))</f>
        <v>0</v>
      </c>
      <c r="Q52" s="203">
        <f>M52+(M52*(RATES!$H$48))</f>
        <v>0</v>
      </c>
      <c r="R52" s="475"/>
      <c r="S52" s="291">
        <f>O52+(O52*(RATES!$H$48))</f>
        <v>0</v>
      </c>
      <c r="T52" s="180">
        <f>P52+(P52*(RATES!$H$48))</f>
        <v>0</v>
      </c>
      <c r="U52" s="292">
        <f>Q52+(Q52*(RATES!$H$48))</f>
        <v>0</v>
      </c>
      <c r="V52" s="525"/>
      <c r="W52" s="202">
        <f>S52+(S52*(RATES!$H$48))</f>
        <v>0</v>
      </c>
      <c r="X52" s="179">
        <f>T52+(T52*(RATES!$H$48))</f>
        <v>0</v>
      </c>
      <c r="Y52" s="203">
        <f>U52+(U52*(RATES!$H$48))</f>
        <v>0</v>
      </c>
      <c r="Z52" s="541"/>
      <c r="AA52" s="291">
        <f>W52+(W52*(RATES!$H$48))</f>
        <v>0</v>
      </c>
      <c r="AB52" s="180">
        <f>X52+(X52*(RATES!$H$48))</f>
        <v>0</v>
      </c>
      <c r="AC52" s="292">
        <f>Y52+(Y52*(RATES!$H$48))</f>
        <v>0</v>
      </c>
      <c r="AD52" s="561"/>
      <c r="AE52" s="185">
        <f t="shared" si="23"/>
        <v>0</v>
      </c>
      <c r="AF52" s="210">
        <f t="shared" si="24"/>
        <v>0</v>
      </c>
      <c r="AG52" s="210">
        <f t="shared" si="25"/>
        <v>0</v>
      </c>
      <c r="AH52" s="179"/>
      <c r="AI52" s="187">
        <f t="shared" si="26"/>
        <v>0</v>
      </c>
    </row>
    <row r="53" spans="1:35" ht="20.25" customHeight="1">
      <c r="A53" s="18"/>
      <c r="B53" s="18"/>
      <c r="D53" s="123" t="s">
        <v>331</v>
      </c>
      <c r="E53" s="89"/>
      <c r="F53" s="170">
        <v>0</v>
      </c>
      <c r="G53" s="169">
        <v>0</v>
      </c>
      <c r="H53" s="434"/>
      <c r="I53" s="82"/>
      <c r="J53" s="82"/>
      <c r="K53" s="248">
        <f t="shared" si="21"/>
        <v>0</v>
      </c>
      <c r="L53" s="178">
        <f t="shared" si="22"/>
        <v>0</v>
      </c>
      <c r="M53" s="249">
        <f t="shared" si="27"/>
        <v>0</v>
      </c>
      <c r="N53" s="510"/>
      <c r="O53" s="202">
        <f>K53+(K53*(RATES!$H$48))</f>
        <v>0</v>
      </c>
      <c r="P53" s="179">
        <f>L53+(L53*(RATES!$H$48))</f>
        <v>0</v>
      </c>
      <c r="Q53" s="203">
        <f>M53+(M53*(RATES!$H$48))</f>
        <v>0</v>
      </c>
      <c r="R53" s="475"/>
      <c r="S53" s="291">
        <f>O53+(O53*(RATES!$H$48))</f>
        <v>0</v>
      </c>
      <c r="T53" s="180">
        <f>P53+(P53*(RATES!$H$48))</f>
        <v>0</v>
      </c>
      <c r="U53" s="292">
        <f>Q53+(Q53*(RATES!$H$48))</f>
        <v>0</v>
      </c>
      <c r="V53" s="525"/>
      <c r="W53" s="202">
        <f>S53+(S53*(RATES!$H$48))</f>
        <v>0</v>
      </c>
      <c r="X53" s="179">
        <f>T53+(T53*(RATES!$H$48))</f>
        <v>0</v>
      </c>
      <c r="Y53" s="203">
        <f>U53+(U53*(RATES!$H$48))</f>
        <v>0</v>
      </c>
      <c r="Z53" s="541"/>
      <c r="AA53" s="291">
        <f>W53+(W53*(RATES!$H$48))</f>
        <v>0</v>
      </c>
      <c r="AB53" s="180">
        <f>X53+(X53*(RATES!$H$48))</f>
        <v>0</v>
      </c>
      <c r="AC53" s="292">
        <f>Y53+(Y53*(RATES!$H$48))</f>
        <v>0</v>
      </c>
      <c r="AD53" s="561"/>
      <c r="AE53" s="185">
        <f t="shared" si="23"/>
        <v>0</v>
      </c>
      <c r="AF53" s="210">
        <f t="shared" si="24"/>
        <v>0</v>
      </c>
      <c r="AG53" s="210">
        <f t="shared" si="25"/>
        <v>0</v>
      </c>
      <c r="AH53" s="179"/>
      <c r="AI53" s="187">
        <f t="shared" si="26"/>
        <v>0</v>
      </c>
    </row>
    <row r="54" spans="1:35" ht="20.25" customHeight="1">
      <c r="A54" s="18"/>
      <c r="B54" s="18"/>
      <c r="D54" s="123" t="s">
        <v>297</v>
      </c>
      <c r="E54" s="89"/>
      <c r="F54" s="170">
        <v>0</v>
      </c>
      <c r="G54" s="169">
        <v>0</v>
      </c>
      <c r="H54" s="434"/>
      <c r="I54" s="3"/>
      <c r="J54" s="82"/>
      <c r="K54" s="248">
        <f t="shared" si="21"/>
        <v>0</v>
      </c>
      <c r="L54" s="178">
        <f t="shared" si="22"/>
        <v>0</v>
      </c>
      <c r="M54" s="249">
        <f t="shared" si="27"/>
        <v>0</v>
      </c>
      <c r="N54" s="510"/>
      <c r="O54" s="202">
        <f>K54+(K54*(RATES!$H$48))</f>
        <v>0</v>
      </c>
      <c r="P54" s="179">
        <f>L54+(L54*(RATES!$H$48))</f>
        <v>0</v>
      </c>
      <c r="Q54" s="203">
        <f>M54+(M54*(RATES!$H$48))</f>
        <v>0</v>
      </c>
      <c r="R54" s="475"/>
      <c r="S54" s="291">
        <f>O54+(O54*(RATES!$H$48))</f>
        <v>0</v>
      </c>
      <c r="T54" s="180">
        <f>P54+(P54*(RATES!$H$48))</f>
        <v>0</v>
      </c>
      <c r="U54" s="292">
        <f>Q54+(Q54*(RATES!$H$48))</f>
        <v>0</v>
      </c>
      <c r="V54" s="525"/>
      <c r="W54" s="202">
        <f>S54+(S54*(RATES!$H$48))</f>
        <v>0</v>
      </c>
      <c r="X54" s="179">
        <f>T54+(T54*(RATES!$H$48))</f>
        <v>0</v>
      </c>
      <c r="Y54" s="203">
        <f>U54+(U54*(RATES!$H$48))</f>
        <v>0</v>
      </c>
      <c r="Z54" s="541"/>
      <c r="AA54" s="291">
        <f>W54+(W54*(RATES!$H$48))</f>
        <v>0</v>
      </c>
      <c r="AB54" s="180">
        <f>X54+(X54*(RATES!$H$48))</f>
        <v>0</v>
      </c>
      <c r="AC54" s="292">
        <f>Y54+(Y54*(RATES!$H$48))</f>
        <v>0</v>
      </c>
      <c r="AD54" s="561"/>
      <c r="AE54" s="185">
        <f t="shared" si="23"/>
        <v>0</v>
      </c>
      <c r="AF54" s="210">
        <f t="shared" si="24"/>
        <v>0</v>
      </c>
      <c r="AG54" s="210">
        <f t="shared" si="25"/>
        <v>0</v>
      </c>
      <c r="AH54" s="179"/>
      <c r="AI54" s="187">
        <f t="shared" si="26"/>
        <v>0</v>
      </c>
    </row>
    <row r="55" spans="1:35" ht="20.25" customHeight="1">
      <c r="A55" s="18"/>
      <c r="B55" s="18"/>
      <c r="D55" s="123" t="s">
        <v>296</v>
      </c>
      <c r="E55" s="89"/>
      <c r="F55" s="170">
        <v>0</v>
      </c>
      <c r="G55" s="169">
        <v>0</v>
      </c>
      <c r="H55" s="434"/>
      <c r="I55" s="82"/>
      <c r="J55" s="82"/>
      <c r="K55" s="248">
        <f t="shared" si="21"/>
        <v>0</v>
      </c>
      <c r="L55" s="178">
        <f t="shared" si="22"/>
        <v>0</v>
      </c>
      <c r="M55" s="249">
        <f t="shared" si="27"/>
        <v>0</v>
      </c>
      <c r="N55" s="510"/>
      <c r="O55" s="202">
        <f>K55+(K55*(RATES!$H$48))</f>
        <v>0</v>
      </c>
      <c r="P55" s="179">
        <f>L55+(L55*(RATES!$H$48))</f>
        <v>0</v>
      </c>
      <c r="Q55" s="203">
        <f>M55+(M55*(RATES!$H$48))</f>
        <v>0</v>
      </c>
      <c r="R55" s="475"/>
      <c r="S55" s="291">
        <f>O55+(O55*(RATES!$H$48))</f>
        <v>0</v>
      </c>
      <c r="T55" s="180">
        <f>P55+(P55*(RATES!$H$48))</f>
        <v>0</v>
      </c>
      <c r="U55" s="292">
        <f>Q55+(Q55*(RATES!$H$48))</f>
        <v>0</v>
      </c>
      <c r="V55" s="525"/>
      <c r="W55" s="202">
        <f>S55+(S55*(RATES!$H$48))</f>
        <v>0</v>
      </c>
      <c r="X55" s="179">
        <f>T55+(T55*(RATES!$H$48))</f>
        <v>0</v>
      </c>
      <c r="Y55" s="203">
        <f>U55+(U55*(RATES!$H$48))</f>
        <v>0</v>
      </c>
      <c r="Z55" s="541"/>
      <c r="AA55" s="291">
        <f>W55+(W55*(RATES!$H$48))</f>
        <v>0</v>
      </c>
      <c r="AB55" s="180">
        <f>X55+(X55*(RATES!$H$48))</f>
        <v>0</v>
      </c>
      <c r="AC55" s="292">
        <f>Y55+(Y55*(RATES!$H$48))</f>
        <v>0</v>
      </c>
      <c r="AD55" s="561"/>
      <c r="AE55" s="185">
        <f t="shared" si="23"/>
        <v>0</v>
      </c>
      <c r="AF55" s="210">
        <f t="shared" si="24"/>
        <v>0</v>
      </c>
      <c r="AG55" s="210">
        <f t="shared" si="25"/>
        <v>0</v>
      </c>
      <c r="AH55" s="179"/>
      <c r="AI55" s="187">
        <f t="shared" si="26"/>
        <v>0</v>
      </c>
    </row>
    <row r="56" spans="1:35" ht="20.25" customHeight="1">
      <c r="A56" s="418"/>
      <c r="B56" s="418"/>
      <c r="C56" s="421"/>
      <c r="D56" s="617" t="s">
        <v>295</v>
      </c>
      <c r="E56" s="433"/>
      <c r="F56" s="170">
        <v>0</v>
      </c>
      <c r="G56" s="169">
        <v>0</v>
      </c>
      <c r="H56" s="434"/>
      <c r="I56" s="436"/>
      <c r="J56" s="82"/>
      <c r="K56" s="295">
        <f t="shared" si="21"/>
        <v>0</v>
      </c>
      <c r="L56" s="406">
        <f t="shared" si="22"/>
        <v>0</v>
      </c>
      <c r="M56" s="263">
        <f t="shared" si="27"/>
        <v>0</v>
      </c>
      <c r="N56" s="510"/>
      <c r="O56" s="424">
        <f>K56+(K56*(RATES!$H$48))</f>
        <v>0</v>
      </c>
      <c r="P56" s="345">
        <f>L56+(L56*(RATES!$H$48))</f>
        <v>0</v>
      </c>
      <c r="Q56" s="425">
        <f>M56+(M56*(RATES!$H$48))</f>
        <v>0</v>
      </c>
      <c r="R56" s="475"/>
      <c r="S56" s="426">
        <f>O56+(O56*(RATES!$H$48))</f>
        <v>0</v>
      </c>
      <c r="T56" s="428">
        <f>P56+(P56*(RATES!$H$48))</f>
        <v>0</v>
      </c>
      <c r="U56" s="427">
        <f>Q56+(Q56*(RATES!$H$48))</f>
        <v>0</v>
      </c>
      <c r="V56" s="525"/>
      <c r="W56" s="424">
        <f>S56+(S56*(RATES!$H$48))</f>
        <v>0</v>
      </c>
      <c r="X56" s="345">
        <f>T56+(T56*(RATES!$H$48))</f>
        <v>0</v>
      </c>
      <c r="Y56" s="425">
        <f>U56+(U56*(RATES!$H$48))</f>
        <v>0</v>
      </c>
      <c r="Z56" s="541"/>
      <c r="AA56" s="426">
        <f>W56+(W56*(RATES!$H$48))</f>
        <v>0</v>
      </c>
      <c r="AB56" s="428">
        <f>X56+(X56*(RATES!$H$48))</f>
        <v>0</v>
      </c>
      <c r="AC56" s="427">
        <f>Y56+(Y56*(RATES!$H$48))</f>
        <v>0</v>
      </c>
      <c r="AD56" s="561"/>
      <c r="AE56" s="343">
        <f t="shared" si="23"/>
        <v>0</v>
      </c>
      <c r="AF56" s="344">
        <f t="shared" si="24"/>
        <v>0</v>
      </c>
      <c r="AG56" s="344">
        <f t="shared" si="25"/>
        <v>0</v>
      </c>
      <c r="AH56" s="345"/>
      <c r="AI56" s="329">
        <f t="shared" si="26"/>
        <v>0</v>
      </c>
    </row>
    <row r="57" spans="1:35" s="31" customFormat="1" ht="20.25" customHeight="1">
      <c r="A57" s="29"/>
      <c r="B57" s="29"/>
      <c r="C57" s="29"/>
      <c r="D57" s="154"/>
      <c r="E57" s="371" t="s">
        <v>45</v>
      </c>
      <c r="F57" s="29"/>
      <c r="G57" s="29"/>
      <c r="H57" s="29"/>
      <c r="I57" s="29"/>
      <c r="J57" s="29"/>
      <c r="K57" s="256">
        <f>SUM(K33:K56)</f>
        <v>0</v>
      </c>
      <c r="L57" s="257">
        <f>SUM(L33:L56)</f>
        <v>0</v>
      </c>
      <c r="M57" s="258">
        <f>SUM(M33:M56)</f>
        <v>0</v>
      </c>
      <c r="N57" s="509"/>
      <c r="O57" s="365">
        <f>SUM(O33:O56)</f>
        <v>0</v>
      </c>
      <c r="P57" s="366">
        <f>SUM(P33:P56)</f>
        <v>0</v>
      </c>
      <c r="Q57" s="367">
        <f>SUM(Q33:Q56)</f>
        <v>0</v>
      </c>
      <c r="R57" s="476"/>
      <c r="S57" s="368">
        <f>SUM(S33:S56)</f>
        <v>0</v>
      </c>
      <c r="T57" s="369">
        <f>SUM(T33:T56)</f>
        <v>0</v>
      </c>
      <c r="U57" s="370">
        <f>SUM(U33:U56)</f>
        <v>0</v>
      </c>
      <c r="V57" s="526"/>
      <c r="W57" s="365">
        <f>SUM(W33:W56)</f>
        <v>0</v>
      </c>
      <c r="X57" s="366">
        <f>SUM(X33:X56)</f>
        <v>0</v>
      </c>
      <c r="Y57" s="367">
        <f>SUM(Y33:Y56)</f>
        <v>0</v>
      </c>
      <c r="Z57" s="542"/>
      <c r="AA57" s="368">
        <f>SUM(AA33:AA56)</f>
        <v>0</v>
      </c>
      <c r="AB57" s="369">
        <f>SUM(AB33:AB56)</f>
        <v>0</v>
      </c>
      <c r="AC57" s="370">
        <f>SUM(AC33:AC56)</f>
        <v>0</v>
      </c>
      <c r="AD57" s="562"/>
      <c r="AE57" s="349">
        <f t="shared" si="23"/>
        <v>0</v>
      </c>
      <c r="AF57" s="350">
        <f t="shared" si="24"/>
        <v>0</v>
      </c>
      <c r="AG57" s="350">
        <f t="shared" si="25"/>
        <v>0</v>
      </c>
      <c r="AH57" s="351"/>
      <c r="AI57" s="352">
        <f t="shared" si="26"/>
        <v>0</v>
      </c>
    </row>
    <row r="58" spans="1:35" ht="20.25" customHeight="1">
      <c r="A58" s="418"/>
      <c r="B58" s="418"/>
      <c r="C58" s="421"/>
      <c r="D58" s="432"/>
      <c r="E58" s="437"/>
      <c r="F58" s="438"/>
      <c r="G58" s="439"/>
      <c r="H58" s="421"/>
      <c r="I58" s="421"/>
      <c r="J58" s="421"/>
      <c r="K58" s="295"/>
      <c r="L58" s="406"/>
      <c r="M58" s="263"/>
      <c r="N58" s="510"/>
      <c r="O58" s="424"/>
      <c r="P58" s="345"/>
      <c r="Q58" s="425"/>
      <c r="R58" s="477"/>
      <c r="S58" s="426"/>
      <c r="T58" s="428"/>
      <c r="U58" s="427"/>
      <c r="V58" s="527"/>
      <c r="W58" s="424"/>
      <c r="X58" s="345"/>
      <c r="Y58" s="425"/>
      <c r="Z58" s="543"/>
      <c r="AA58" s="426"/>
      <c r="AB58" s="428"/>
      <c r="AC58" s="427"/>
      <c r="AD58" s="561"/>
      <c r="AE58" s="346"/>
      <c r="AF58" s="344"/>
      <c r="AG58" s="344"/>
      <c r="AH58" s="429"/>
      <c r="AI58" s="329"/>
    </row>
    <row r="59" spans="1:35" s="31" customFormat="1" ht="20.25" customHeight="1">
      <c r="A59" s="29"/>
      <c r="B59" s="29"/>
      <c r="C59" s="29"/>
      <c r="D59" s="29"/>
      <c r="E59" s="371" t="s">
        <v>9</v>
      </c>
      <c r="F59" s="29"/>
      <c r="G59" s="29"/>
      <c r="H59" s="29"/>
      <c r="I59" s="29"/>
      <c r="J59" s="29"/>
      <c r="K59" s="802">
        <f>SUM(K30+K57)</f>
        <v>0</v>
      </c>
      <c r="L59" s="803">
        <f>SUM(L30+L57)</f>
        <v>0</v>
      </c>
      <c r="M59" s="806">
        <f>SUM(M30+M57)</f>
        <v>0</v>
      </c>
      <c r="N59" s="511"/>
      <c r="O59" s="841">
        <f>SUM(O30+O57)</f>
        <v>0</v>
      </c>
      <c r="P59" s="842">
        <f>SUM(P30+P57)</f>
        <v>0</v>
      </c>
      <c r="Q59" s="843">
        <f>SUM(Q30+Q57)</f>
        <v>0</v>
      </c>
      <c r="R59" s="476"/>
      <c r="S59" s="847">
        <f>SUM(S30+S57)</f>
        <v>0</v>
      </c>
      <c r="T59" s="848">
        <f>SUM(T30+T57)</f>
        <v>0</v>
      </c>
      <c r="U59" s="849">
        <f>SUM(U30+U57)</f>
        <v>0</v>
      </c>
      <c r="V59" s="526"/>
      <c r="W59" s="841">
        <f>SUM(W30+W57)</f>
        <v>0</v>
      </c>
      <c r="X59" s="842">
        <f>SUM(X30+X57)</f>
        <v>0</v>
      </c>
      <c r="Y59" s="843">
        <f>SUM(Y30+Y57)</f>
        <v>0</v>
      </c>
      <c r="Z59" s="542"/>
      <c r="AA59" s="847">
        <f>SUM(AA30+AA57)</f>
        <v>0</v>
      </c>
      <c r="AB59" s="848">
        <f>SUM(AB30+AB57)</f>
        <v>0</v>
      </c>
      <c r="AC59" s="849">
        <f>SUM(AC30+AC57)</f>
        <v>0</v>
      </c>
      <c r="AD59" s="563"/>
      <c r="AE59" s="798">
        <f>SUM(K59 + O59+S59+ W59+AA59)</f>
        <v>0</v>
      </c>
      <c r="AF59" s="799">
        <f>SUM(L59 + P59+T59+ X59+AB59)</f>
        <v>0</v>
      </c>
      <c r="AG59" s="799">
        <f>SUM(M59 + Q59+U59+ Y59+AC59)</f>
        <v>0</v>
      </c>
      <c r="AH59" s="800"/>
      <c r="AI59" s="801">
        <f>SUM(AE59:AG59)</f>
        <v>0</v>
      </c>
    </row>
    <row r="60" spans="1:35" ht="20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207"/>
      <c r="L60" s="208"/>
      <c r="M60" s="249"/>
      <c r="N60" s="512"/>
      <c r="O60" s="202"/>
      <c r="P60" s="179"/>
      <c r="Q60" s="203"/>
      <c r="R60" s="475"/>
      <c r="S60" s="291"/>
      <c r="T60" s="180"/>
      <c r="U60" s="292"/>
      <c r="V60" s="525"/>
      <c r="W60" s="202"/>
      <c r="X60" s="179"/>
      <c r="Y60" s="203"/>
      <c r="Z60" s="541"/>
      <c r="AA60" s="291"/>
      <c r="AB60" s="180"/>
      <c r="AC60" s="292"/>
      <c r="AD60" s="564"/>
      <c r="AE60" s="185"/>
      <c r="AF60" s="210"/>
      <c r="AG60" s="210"/>
      <c r="AH60" s="179"/>
      <c r="AI60" s="187"/>
    </row>
    <row r="61" spans="1:35" ht="20.25" customHeight="1">
      <c r="A61" s="18"/>
      <c r="B61" s="123" t="s">
        <v>10</v>
      </c>
      <c r="C61" s="35" t="s">
        <v>11</v>
      </c>
      <c r="D61" s="18"/>
      <c r="E61" s="18"/>
      <c r="F61" s="19"/>
      <c r="G61" s="19"/>
      <c r="H61" s="19"/>
      <c r="I61" s="19"/>
      <c r="J61" s="19"/>
      <c r="K61" s="207"/>
      <c r="L61" s="208"/>
      <c r="M61" s="249"/>
      <c r="N61" s="512"/>
      <c r="O61" s="202"/>
      <c r="P61" s="179"/>
      <c r="Q61" s="203"/>
      <c r="R61" s="475"/>
      <c r="S61" s="291"/>
      <c r="T61" s="180"/>
      <c r="U61" s="292"/>
      <c r="V61" s="525"/>
      <c r="W61" s="202"/>
      <c r="X61" s="179"/>
      <c r="Y61" s="203"/>
      <c r="Z61" s="541"/>
      <c r="AA61" s="291"/>
      <c r="AB61" s="180"/>
      <c r="AC61" s="292"/>
      <c r="AD61" s="564"/>
      <c r="AE61" s="185"/>
      <c r="AF61" s="210"/>
      <c r="AG61" s="210"/>
      <c r="AH61" s="179"/>
      <c r="AI61" s="187"/>
    </row>
    <row r="62" spans="1:35" ht="20.25" customHeight="1">
      <c r="A62" s="18"/>
      <c r="B62" s="18"/>
      <c r="C62" s="18"/>
      <c r="D62" s="18"/>
      <c r="E62" s="17" t="s">
        <v>259</v>
      </c>
      <c r="F62" s="17"/>
      <c r="G62" s="17"/>
      <c r="H62" s="79"/>
      <c r="I62" s="79"/>
      <c r="J62" s="79"/>
      <c r="K62" s="207"/>
      <c r="L62" s="208"/>
      <c r="M62" s="249"/>
      <c r="N62" s="512"/>
      <c r="O62" s="202"/>
      <c r="P62" s="179"/>
      <c r="Q62" s="203"/>
      <c r="R62" s="475"/>
      <c r="S62" s="291"/>
      <c r="T62" s="180"/>
      <c r="U62" s="292"/>
      <c r="V62" s="525"/>
      <c r="W62" s="202"/>
      <c r="X62" s="179"/>
      <c r="Y62" s="203"/>
      <c r="Z62" s="541"/>
      <c r="AA62" s="291"/>
      <c r="AB62" s="180"/>
      <c r="AC62" s="292"/>
      <c r="AD62" s="564"/>
      <c r="AE62" s="185"/>
      <c r="AF62" s="210"/>
      <c r="AG62" s="210"/>
      <c r="AH62" s="179"/>
      <c r="AI62" s="187"/>
    </row>
    <row r="63" spans="1:35" ht="18" customHeight="1">
      <c r="A63" s="18"/>
      <c r="B63" s="18"/>
      <c r="C63" s="18"/>
      <c r="D63" s="21" t="s">
        <v>188</v>
      </c>
      <c r="E63" s="173" t="str">
        <f>CONCATENATE(TEXT(LOOKUP($E$9,RATES!$M$7:$M$16,RATES!$P$7:$P$16),"0.00%")," - ",TEXT(LOOKUP($AB$9,RATES!$M$7:$M$16,RATES!$P$7:$P$16),"0.00%"))</f>
        <v>32.00% - 32.00%</v>
      </c>
      <c r="F63" s="30"/>
      <c r="G63" s="30"/>
      <c r="K63" s="252">
        <f>ROUND(LOOKUP($L$9,RATES!$M$7:$M$16,RATES!$P$7:$P$16)*(K13+K14+K15),0)</f>
        <v>0</v>
      </c>
      <c r="L63" s="208">
        <f>ROUND(LOOKUP($L$9,RATES!$M$7:$M$16,RATES!$P$7:$P$16)*(L13+L14+L15),0)</f>
        <v>0</v>
      </c>
      <c r="M63" s="209">
        <f>ROUND(LOOKUP($L$9,RATES!$M$7:$M$16,RATES!$P$7:$P$16)*(M13+M14+M15),0)</f>
        <v>0</v>
      </c>
      <c r="N63" s="512"/>
      <c r="O63" s="204">
        <f>ROUND(LOOKUP($P$9,RATES!$M$7:$M$16,RATES!$P$7:$P$16)*(O13+O14+O15),0)</f>
        <v>0</v>
      </c>
      <c r="P63" s="146">
        <f>ROUND(LOOKUP($P$9,RATES!$M$7:$M$16,RATES!$P$7:$P$16)*(P13+P14+P15),0)</f>
        <v>0</v>
      </c>
      <c r="Q63" s="147">
        <f>ROUND(LOOKUP($P$9,RATES!$M$7:$M$16,RATES!$P$7:$P$16)*(Q13+Q14+Q15),0)</f>
        <v>0</v>
      </c>
      <c r="R63" s="475"/>
      <c r="S63" s="252">
        <f>ROUND(LOOKUP($T$9,RATES!$M$7:$M$16,RATES!$P$7:$P$16)*(S13+S14+S15),0)</f>
        <v>0</v>
      </c>
      <c r="T63" s="208">
        <f>ROUND(LOOKUP($T$9,RATES!$M$7:$M$16,RATES!$P$7:$P$16)*(T13+T14+T15),0)</f>
        <v>0</v>
      </c>
      <c r="U63" s="209">
        <f>ROUND(LOOKUP(T9,RATES!$M$7:$M$16,RATES!$P$7:$P$16)*(U13+U14+U15),0)</f>
        <v>0</v>
      </c>
      <c r="V63" s="525"/>
      <c r="W63" s="204">
        <f>ROUND(LOOKUP($X$9,RATES!$M$7:$M$16,RATES!$P$7:$P$16)*(W13+W14+W15),0)</f>
        <v>0</v>
      </c>
      <c r="X63" s="146">
        <f>ROUND(LOOKUP($X$9,RATES!$M$7:$M$16,RATES!$P$7:$P$16)*(X13+X14+X15),0)</f>
        <v>0</v>
      </c>
      <c r="Y63" s="147">
        <f>ROUND(LOOKUP($X$9,RATES!$M$7:$M$16,RATES!$P$7:$P$16)*(Y13+Y14+Y15),0)</f>
        <v>0</v>
      </c>
      <c r="Z63" s="541"/>
      <c r="AA63" s="252">
        <f>ROUND(LOOKUP($AB$9,RATES!$M$7:$M$16,RATES!$P$7:$P$16)*(AA13+AA14+AA15),0)</f>
        <v>0</v>
      </c>
      <c r="AB63" s="208">
        <f>ROUND(LOOKUP($AB$9,RATES!$M$7:$M$16,RATES!$P$7:$P$16)*(AB13+AB14+AB15),0)</f>
        <v>0</v>
      </c>
      <c r="AC63" s="209">
        <f>ROUND(LOOKUP($AB$9,RATES!$M$7:$M$16,RATES!$P$7:$P$16)*(AC13+AC14+AC15),0)</f>
        <v>0</v>
      </c>
      <c r="AD63" s="561"/>
      <c r="AE63" s="185">
        <f t="shared" ref="AE63:AG65" si="28">SUM(K63 + O63+S63+ W63+AA63)</f>
        <v>0</v>
      </c>
      <c r="AF63" s="210">
        <f t="shared" si="28"/>
        <v>0</v>
      </c>
      <c r="AG63" s="210">
        <f t="shared" si="28"/>
        <v>0</v>
      </c>
      <c r="AH63" s="179"/>
      <c r="AI63" s="187">
        <f>SUM(AE63:AG63)</f>
        <v>0</v>
      </c>
    </row>
    <row r="64" spans="1:35" ht="21" hidden="1" customHeight="1">
      <c r="A64" s="18"/>
      <c r="B64" s="18"/>
      <c r="C64" s="18"/>
      <c r="D64" s="143" t="s">
        <v>223</v>
      </c>
      <c r="E64" s="456">
        <v>0.16</v>
      </c>
      <c r="F64" s="30"/>
      <c r="G64" s="30"/>
      <c r="K64" s="253">
        <f>ROUND(LOOKUP(L9,RATES!$M$7:$M$16,RATES!$P$7:$P$16)*(K16),0)</f>
        <v>0</v>
      </c>
      <c r="L64" s="208">
        <f>$E64*(L16)</f>
        <v>0</v>
      </c>
      <c r="M64" s="255">
        <f>ROUND(LOOKUP(L9,RATES!$M$7:$M$16,RATES!$P$7:$P$16)*(M16),0)</f>
        <v>0</v>
      </c>
      <c r="N64" s="513"/>
      <c r="O64" s="205">
        <f>ROUND(LOOKUP(P9,RATES!$M$7:$M$16,RATES!$P$7:$P$16)*(O16),0)</f>
        <v>0</v>
      </c>
      <c r="P64" s="222">
        <v>0</v>
      </c>
      <c r="Q64" s="206">
        <f>ROUND(LOOKUP(P9,RATES!$M$7:$M$16,RATES!$P$7:$P$16)*(Q16),0)</f>
        <v>0</v>
      </c>
      <c r="R64" s="478"/>
      <c r="S64" s="253">
        <f>ROUND(LOOKUP(T9,RATES!$M$7:$M$16,RATES!$P$7:$P$16)*(S16),0)</f>
        <v>0</v>
      </c>
      <c r="T64" s="254">
        <v>0</v>
      </c>
      <c r="U64" s="255">
        <f>ROUND(LOOKUP(T9,RATES!$M$7:$M$16,RATES!$P$7:$P$16)*(U16),0)</f>
        <v>0</v>
      </c>
      <c r="V64" s="528"/>
      <c r="W64" s="205">
        <f>ROUND(LOOKUP(X9,RATES!$M$7:$M$16,RATES!$P$7:$P$16)*(W16),0)</f>
        <v>0</v>
      </c>
      <c r="X64" s="222">
        <v>0</v>
      </c>
      <c r="Y64" s="206">
        <f>ROUND(LOOKUP(X9,RATES!$M$7:$M$16,RATES!$P$7:$P$16)*(Y16),0)</f>
        <v>0</v>
      </c>
      <c r="Z64" s="544"/>
      <c r="AA64" s="253">
        <f>ROUND(LOOKUP(AB9,RATES!$M$7:$M$16,RATES!$P$7:$P$16)*(AA16),0)</f>
        <v>0</v>
      </c>
      <c r="AB64" s="254">
        <v>0</v>
      </c>
      <c r="AC64" s="255">
        <f>ROUND(LOOKUP(AB9,RATES!$M$7:$M$16,RATES!$P$7:$P$16)*(AC16),0)</f>
        <v>0</v>
      </c>
      <c r="AD64" s="565"/>
      <c r="AE64" s="223">
        <f t="shared" si="28"/>
        <v>0</v>
      </c>
      <c r="AF64" s="224">
        <f t="shared" si="28"/>
        <v>0</v>
      </c>
      <c r="AG64" s="224">
        <f t="shared" si="28"/>
        <v>0</v>
      </c>
      <c r="AH64" s="179"/>
      <c r="AI64" s="348">
        <f>SUM(AE64:AG64)</f>
        <v>0</v>
      </c>
    </row>
    <row r="65" spans="1:35" ht="20.25" customHeight="1">
      <c r="A65" s="18"/>
      <c r="B65" s="18"/>
      <c r="C65" s="18"/>
      <c r="D65" s="123" t="s">
        <v>233</v>
      </c>
      <c r="E65" s="173" t="str">
        <f>CONCATENATE(TEXT(LOOKUP($E$9,RATES!$M$7:$M$16,RATES!$P$7:$P$16),"0.00%")," - ",TEXT(LOOKUP($AB$9,RATES!$M$7:$M$16,RATES!$P$7:$P$16),"0.00%"))</f>
        <v>32.00% - 32.00%</v>
      </c>
      <c r="F65" s="30"/>
      <c r="G65" s="30"/>
      <c r="K65" s="207">
        <f>ROUND(LOOKUP($L$9,RATES!$M$7:$M$16,RATES!$P$7:$P$16)*(K17+K18+K19),0)</f>
        <v>0</v>
      </c>
      <c r="L65" s="208">
        <f>ROUND(LOOKUP($L$9,RATES!$M$7:$M$16,RATES!$P$7:$P$16)*(L17+L18+L19),0)</f>
        <v>0</v>
      </c>
      <c r="M65" s="209">
        <f>ROUND(LOOKUP($L$9,RATES!$M$7:$M$16,RATES!$P$7:$P$16)*(M17+M18+M19),0)</f>
        <v>0</v>
      </c>
      <c r="N65" s="512"/>
      <c r="O65" s="204">
        <f>ROUND(LOOKUP($P$9,RATES!$M$7:$M$16,RATES!$P$7:$P$16)*(O17+O18+O19),0)</f>
        <v>0</v>
      </c>
      <c r="P65" s="146">
        <f>ROUND(LOOKUP($P$9,RATES!$M$7:$M$16,RATES!$P$7:$P$16)*(P17+P18+P19),0)</f>
        <v>0</v>
      </c>
      <c r="Q65" s="147">
        <f>ROUND(LOOKUP($P$9,RATES!$M$7:$M$16,RATES!$P$7:$P$16)*(Q17+Q18+Q19),0)</f>
        <v>0</v>
      </c>
      <c r="R65" s="475"/>
      <c r="S65" s="252">
        <f>ROUND(LOOKUP($T$9,RATES!$M$7:$M$16,RATES!$P$7:$P$16)*(S17+S18+S19),0)</f>
        <v>0</v>
      </c>
      <c r="T65" s="208">
        <f>ROUND(LOOKUP($T$9,RATES!$M$7:$M$16,RATES!$P$7:$P$16)*(T17+T18+T19),0)</f>
        <v>0</v>
      </c>
      <c r="U65" s="209">
        <f>ROUND(LOOKUP(T9,RATES!$M$7:$M$16,RATES!$P$7:$P$16)*(U17+U18+U19),0)</f>
        <v>0</v>
      </c>
      <c r="V65" s="525"/>
      <c r="W65" s="204">
        <f>ROUND(LOOKUP($X$9,RATES!$M$7:$M$16,RATES!$P$7:$P$16)*(W17+W18+W19),0)</f>
        <v>0</v>
      </c>
      <c r="X65" s="146">
        <f>ROUND(LOOKUP($X$9,RATES!$M$7:$M$16,RATES!$P$7:$P$16)*(X17+X18+X19),0)</f>
        <v>0</v>
      </c>
      <c r="Y65" s="229">
        <f>ROUND(LOOKUP($X$9,RATES!$M$7:$M$16,RATES!$P$7:$P$16)*(Y17+Y18+Y19),0)</f>
        <v>0</v>
      </c>
      <c r="Z65" s="541"/>
      <c r="AA65" s="252">
        <f>ROUND(LOOKUP($AB$9,RATES!$M$7:$M$16,RATES!$P$7:$P$16)*(AA17+AA18+AA19),0)</f>
        <v>0</v>
      </c>
      <c r="AB65" s="208">
        <f>ROUND(LOOKUP($AB$9,RATES!$M$7:$M$16,RATES!$P$7:$P$16)*(AB17+AB18+AB19),0)</f>
        <v>0</v>
      </c>
      <c r="AC65" s="209">
        <f>ROUND(LOOKUP($AB$9,RATES!$M$7:$M$16,RATES!$P$7:$P$16)*(AC17+AC18+AC19),0)</f>
        <v>0</v>
      </c>
      <c r="AD65" s="561"/>
      <c r="AE65" s="185">
        <f t="shared" si="28"/>
        <v>0</v>
      </c>
      <c r="AF65" s="210">
        <f t="shared" si="28"/>
        <v>0</v>
      </c>
      <c r="AG65" s="210">
        <f t="shared" si="28"/>
        <v>0</v>
      </c>
      <c r="AH65" s="179"/>
      <c r="AI65" s="187">
        <f>SUM(AE65:AG65)</f>
        <v>0</v>
      </c>
    </row>
    <row r="66" spans="1:35" ht="20.25" hidden="1" customHeight="1">
      <c r="A66" s="18"/>
      <c r="B66" s="18"/>
      <c r="C66" s="18"/>
      <c r="D66" s="143" t="s">
        <v>223</v>
      </c>
      <c r="E66" s="456">
        <v>0.16</v>
      </c>
      <c r="F66" s="30"/>
      <c r="G66" s="30"/>
      <c r="K66" s="253">
        <f>ROUND(LOOKUP(L9,RATES!$M$7:$M$16,RATES!$P$7:$P$16)*(K20),0)</f>
        <v>0</v>
      </c>
      <c r="L66" s="254">
        <f>L20</f>
        <v>0</v>
      </c>
      <c r="M66" s="255">
        <f>ROUND(LOOKUP(L9,RATES!$M$7:$M$16,RATES!$P$7:$P$16)*(M20),0)</f>
        <v>0</v>
      </c>
      <c r="N66" s="513"/>
      <c r="O66" s="205">
        <f>ROUND(LOOKUP(P9,RATES!$M$7:$M$16,RATES!$P$7:$P$16)*(O20),0)</f>
        <v>0</v>
      </c>
      <c r="P66" s="222">
        <v>0</v>
      </c>
      <c r="Q66" s="206">
        <f>ROUND(LOOKUP(P9,RATES!$M$7:$M$16,RATES!$P$7:$P$16)*(Q20),0)</f>
        <v>0</v>
      </c>
      <c r="R66" s="478"/>
      <c r="S66" s="253">
        <f>ROUND(LOOKUP(T9,RATES!$M$7:$M$16,RATES!$P$7:$P$16)*(S20),0)</f>
        <v>0</v>
      </c>
      <c r="T66" s="254">
        <v>0</v>
      </c>
      <c r="U66" s="255">
        <f>ROUND(LOOKUP(T9,RATES!$M$7:$M$16,RATES!$P$7:$P$16)*(U20),0)</f>
        <v>0</v>
      </c>
      <c r="V66" s="528"/>
      <c r="W66" s="205">
        <f>ROUND(LOOKUP(X9,RATES!$M$7:$M$16,RATES!$P$7:$P$16)*(W20),0)</f>
        <v>0</v>
      </c>
      <c r="X66" s="222">
        <v>0</v>
      </c>
      <c r="Y66" s="206">
        <f>ROUND(LOOKUP(X9,RATES!$M$7:$M$16,RATES!$P$7:$P$16)*(Y20),0)</f>
        <v>0</v>
      </c>
      <c r="Z66" s="544"/>
      <c r="AA66" s="253">
        <f>ROUND(LOOKUP(AB9,RATES!$M$7:$M$16,RATES!$P$7:$P$16)*(AA20),0)</f>
        <v>0</v>
      </c>
      <c r="AB66" s="254">
        <v>0</v>
      </c>
      <c r="AC66" s="255">
        <f>ROUND(LOOKUP(AB9,RATES!$M$7:$M$16,RATES!$P$7:$P$16)*(AC20),0)</f>
        <v>0</v>
      </c>
      <c r="AD66" s="565"/>
      <c r="AE66" s="223">
        <f>K66+O66+S66+W66+AA66</f>
        <v>0</v>
      </c>
      <c r="AF66" s="224">
        <v>0</v>
      </c>
      <c r="AG66" s="224">
        <f>M66+Q66+U66+Y66+AC66</f>
        <v>0</v>
      </c>
      <c r="AH66" s="221"/>
      <c r="AI66" s="348">
        <f>SUM(AE66:AG66)</f>
        <v>0</v>
      </c>
    </row>
    <row r="67" spans="1:35" ht="20.25" customHeight="1">
      <c r="A67" s="18"/>
      <c r="B67" s="18"/>
      <c r="C67" s="18"/>
      <c r="D67" s="123" t="s">
        <v>31</v>
      </c>
      <c r="E67" s="173" t="str">
        <f>CONCATENATE(TEXT(LOOKUP($E$9,RATES!$M$7:$M$16,RATES!$P$7:$P$16),"0.00%")," - ",TEXT(LOOKUP($AB$9,RATES!$M$7:$M$16,RATES!$P$7:$P$16),"0.00%"))</f>
        <v>32.00% - 32.00%</v>
      </c>
      <c r="F67" s="30"/>
      <c r="G67" s="30"/>
      <c r="K67" s="207">
        <f>ROUND(LOOKUP($L$9,RATES!$M$7:$M$16,RATES!$P$7:$P$16)*(K21+K22+K23),0)</f>
        <v>0</v>
      </c>
      <c r="L67" s="208">
        <f>ROUND(LOOKUP($L$9,RATES!$M$7:$M$16,RATES!$P$7:$P$16)*(L21+L22+L23),0)</f>
        <v>0</v>
      </c>
      <c r="M67" s="209">
        <f>ROUND(LOOKUP($L$9,RATES!$M$7:$M$16,RATES!$P$7:$P$16)*(M21+M22+M23),0)</f>
        <v>0</v>
      </c>
      <c r="N67" s="512"/>
      <c r="O67" s="204">
        <f>ROUND(LOOKUP($P$9,RATES!$M$7:$M$16,RATES!$P$7:$P$16)*(O21+O22+O23),0)</f>
        <v>0</v>
      </c>
      <c r="P67" s="146">
        <f>ROUND(LOOKUP($P$9,RATES!$M$7:$M$16,RATES!$P$7:$P$16)*(P21+P22+P23),0)</f>
        <v>0</v>
      </c>
      <c r="Q67" s="147">
        <f>ROUND(LOOKUP($P$9,RATES!$M$7:$M$16,RATES!$P$7:$P$16)*(Q21+Q22+Q23),0)</f>
        <v>0</v>
      </c>
      <c r="R67" s="475"/>
      <c r="S67" s="252">
        <f>ROUND(LOOKUP($T$9,RATES!$M$7:$M$16,RATES!$P$7:$P$16)*(S21+S22+S23),0)</f>
        <v>0</v>
      </c>
      <c r="T67" s="208">
        <f>ROUND(LOOKUP($T$9,RATES!$M$7:$M$16,RATES!$P$7:$P$16)*(T21+T22+T23),0)</f>
        <v>0</v>
      </c>
      <c r="U67" s="209">
        <f>ROUND(LOOKUP(T9,RATES!$M$7:$M$16,RATES!$P$7:$P$16)*(U21+U22+U23),0)</f>
        <v>0</v>
      </c>
      <c r="V67" s="525"/>
      <c r="W67" s="204">
        <f>ROUND(LOOKUP($X$9,RATES!$M$7:$M$16,RATES!$P$7:$P$16)*(W21+W22+W23),0)</f>
        <v>0</v>
      </c>
      <c r="X67" s="146">
        <f>ROUND(LOOKUP($X$9,RATES!$M$7:$M$16,RATES!$P$7:$P$16)*(X21+X22+X23),0)</f>
        <v>0</v>
      </c>
      <c r="Y67" s="147">
        <f>ROUND(LOOKUP($X$9,RATES!$M$7:$M$16,RATES!$P$7:$P$16)*(Y21+Y22+Y23),0)</f>
        <v>0</v>
      </c>
      <c r="Z67" s="541"/>
      <c r="AA67" s="252">
        <f>ROUND(LOOKUP($AB$9,RATES!$M$7:$M$16,RATES!$P$7:$P$16)*(AA21+AA22+AA23),0)</f>
        <v>0</v>
      </c>
      <c r="AB67" s="208">
        <f>ROUND(LOOKUP($AB$9,RATES!$M$7:$M$16,RATES!$P$7:$P$16)*(AB21+AB22+AB23),0)</f>
        <v>0</v>
      </c>
      <c r="AC67" s="209">
        <f>ROUND(LOOKUP($AB$9,RATES!$M$7:$M$16,RATES!$P$7:$P$16)*(AC21+AC22+AC23),0)</f>
        <v>0</v>
      </c>
      <c r="AD67" s="561"/>
      <c r="AE67" s="185">
        <f t="shared" ref="AE67:AG69" si="29">SUM(K67 + O67+S67+ W67+AA67)</f>
        <v>0</v>
      </c>
      <c r="AF67" s="210">
        <f t="shared" si="29"/>
        <v>0</v>
      </c>
      <c r="AG67" s="210">
        <f t="shared" si="29"/>
        <v>0</v>
      </c>
      <c r="AH67" s="179"/>
      <c r="AI67" s="187">
        <f t="shared" ref="AI67:AI81" si="30">SUM(AE67:AG67)</f>
        <v>0</v>
      </c>
    </row>
    <row r="68" spans="1:35" ht="20.25" customHeight="1">
      <c r="A68" s="18"/>
      <c r="B68" s="18"/>
      <c r="C68" s="18"/>
      <c r="D68" s="123" t="s">
        <v>81</v>
      </c>
      <c r="E68" s="173" t="str">
        <f>CONCATENATE(TEXT(LOOKUP($E$9,RATES!$M$7:$M$16,RATES!$P$7:$P$16),"0.00%")," - ",TEXT(LOOKUP($AB$9,RATES!$M$7:$M$16,RATES!$P$7:$P$16),"0.00%"))</f>
        <v>32.00% - 32.00%</v>
      </c>
      <c r="F68" s="30"/>
      <c r="G68" s="30"/>
      <c r="K68" s="207">
        <f>ROUND(LOOKUP($L$9,RATES!$M$7:$M$16,RATES!$P$7:$P$16)*(K24+K25+K26),0)</f>
        <v>0</v>
      </c>
      <c r="L68" s="208">
        <f>ROUND(LOOKUP($L$9,RATES!$M$7:$M$16,RATES!$P$7:$P$16)*(L24+L25+L26),0)</f>
        <v>0</v>
      </c>
      <c r="M68" s="209">
        <f>ROUND(LOOKUP($L$9,RATES!$M$7:$M$16,RATES!$P$7:$P$16)*(M24+M25+M26),0)</f>
        <v>0</v>
      </c>
      <c r="N68" s="512"/>
      <c r="O68" s="204">
        <f>ROUND(LOOKUP($P$9,RATES!$M$7:$M$16,RATES!$P$7:$P$16)*(O24+O25+O26),0)</f>
        <v>0</v>
      </c>
      <c r="P68" s="146">
        <f>ROUND(LOOKUP($P$9,RATES!$M$7:$M$16,RATES!$P$7:$P$16)*(P24+P25+P26),0)</f>
        <v>0</v>
      </c>
      <c r="Q68" s="147">
        <f>ROUND(LOOKUP($P$9,RATES!$M$7:$M$16,RATES!$P$7:$P$16)*(Q24+Q25+Q26),0)</f>
        <v>0</v>
      </c>
      <c r="R68" s="475"/>
      <c r="S68" s="252">
        <f>ROUND(LOOKUP($T$9,RATES!$M$7:$M$16,RATES!$P$7:$P$16)*(S24+S25+S26),0)</f>
        <v>0</v>
      </c>
      <c r="T68" s="208">
        <f>ROUND(LOOKUP($T$9,RATES!$M$7:$M$16,RATES!$P$7:$P$16)*(T24+T25+T26),0)</f>
        <v>0</v>
      </c>
      <c r="U68" s="209">
        <f>ROUND(LOOKUP(T9,RATES!$M$7:$M$16,RATES!$P$7:$P$16)*(U24+U25+U26),0)</f>
        <v>0</v>
      </c>
      <c r="V68" s="525"/>
      <c r="W68" s="204">
        <f>ROUND(LOOKUP($X$9,RATES!$M$7:$M$16,RATES!$P$7:$P$16)*(W24+W25+W26),0)</f>
        <v>0</v>
      </c>
      <c r="X68" s="146">
        <f>ROUND(LOOKUP($X$9,RATES!$M$7:$M$16,RATES!$P$7:$P$16)*(X24+X25+X26),0)</f>
        <v>0</v>
      </c>
      <c r="Y68" s="147">
        <f>ROUND(LOOKUP($X$9,RATES!$M$7:$M$16,RATES!$P$7:$P$16)*(Y24+Y25+Y26),0)</f>
        <v>0</v>
      </c>
      <c r="Z68" s="541"/>
      <c r="AA68" s="252">
        <f>ROUND(LOOKUP($AB$9,RATES!$M$7:$M$16,RATES!$P$7:$P$16)*(AA24+AA25+AA26),0)</f>
        <v>0</v>
      </c>
      <c r="AB68" s="208">
        <f>ROUND(LOOKUP($AB$9,RATES!$M$7:$M$16,RATES!$P$7:$P$16)*(AB24+AB25+AB26),0)</f>
        <v>0</v>
      </c>
      <c r="AC68" s="209">
        <f>ROUND(LOOKUP($AB$9,RATES!$M$7:$M$16,RATES!$P$7:$P$16)*(AC24+AC25+AC26),0)</f>
        <v>0</v>
      </c>
      <c r="AD68" s="561"/>
      <c r="AE68" s="185">
        <f t="shared" si="29"/>
        <v>0</v>
      </c>
      <c r="AF68" s="210">
        <f t="shared" si="29"/>
        <v>0</v>
      </c>
      <c r="AG68" s="210">
        <f t="shared" si="29"/>
        <v>0</v>
      </c>
      <c r="AH68" s="179"/>
      <c r="AI68" s="187">
        <f t="shared" si="30"/>
        <v>0</v>
      </c>
    </row>
    <row r="69" spans="1:35" ht="20.25" customHeight="1">
      <c r="A69" s="18"/>
      <c r="B69" s="18"/>
      <c r="C69" s="18"/>
      <c r="D69" s="123" t="s">
        <v>82</v>
      </c>
      <c r="E69" s="173" t="str">
        <f>CONCATENATE(TEXT(LOOKUP($E$9,RATES!$M$7:$M$16,RATES!$P$7:$P$16),"0.00%")," - ",TEXT(LOOKUP($AB$9,RATES!$M$7:$M$16,RATES!$P$7:$P$16),"0.00%"))</f>
        <v>32.00% - 32.00%</v>
      </c>
      <c r="F69" s="30"/>
      <c r="G69" s="30"/>
      <c r="K69" s="207">
        <f>ROUND(LOOKUP($L$9,RATES!$M$7:$M$16,RATES!$P$7:$P$16)*(K27+K28+K29),0)</f>
        <v>0</v>
      </c>
      <c r="L69" s="208">
        <f>ROUND(LOOKUP($L$9,RATES!$M$7:$M$16,RATES!$P$7:$P$16)*(L27+L28+L29),0)</f>
        <v>0</v>
      </c>
      <c r="M69" s="209">
        <f>ROUND(LOOKUP($L$9,RATES!$M$7:$M$16,RATES!$P$7:$P$16)*(M27+M28+M29),0)</f>
        <v>0</v>
      </c>
      <c r="N69" s="512"/>
      <c r="O69" s="204">
        <f>ROUND(LOOKUP($P$9,RATES!$M$7:$M$16,RATES!$P$7:$P$16)*(O27+O28+O29),0)</f>
        <v>0</v>
      </c>
      <c r="P69" s="146">
        <f>ROUND(LOOKUP($P$9,RATES!$M$7:$M$16,RATES!$P$7:$P$16)*(P27+P28+P29),0)</f>
        <v>0</v>
      </c>
      <c r="Q69" s="147">
        <f>ROUND(LOOKUP($P$9,RATES!$M$7:$M$16,RATES!$P$7:$P$16)*(Q27+Q28+Q29),0)</f>
        <v>0</v>
      </c>
      <c r="R69" s="475"/>
      <c r="S69" s="252">
        <f>ROUND(LOOKUP($T$9,RATES!$M$7:$M$16,RATES!$P$7:$P$16)*(S27+S28+S29),0)</f>
        <v>0</v>
      </c>
      <c r="T69" s="208">
        <f>ROUND(LOOKUP($T$9,RATES!$M$7:$M$16,RATES!$P$7:$P$16)*(T27+T28+T29),0)</f>
        <v>0</v>
      </c>
      <c r="U69" s="209">
        <f>ROUND(LOOKUP(T9,RATES!$M$7:$M$16,RATES!$P$7:$P$16)*(U27+U28+U29),0)</f>
        <v>0</v>
      </c>
      <c r="V69" s="525"/>
      <c r="W69" s="204">
        <f>ROUND(LOOKUP($X$9,RATES!$M$7:$M$16,RATES!$P$7:$P$16)*(W27+W28+W29),0)</f>
        <v>0</v>
      </c>
      <c r="X69" s="146">
        <f>ROUND(LOOKUP($X$9,RATES!$M$7:$M$16,RATES!$P$7:$P$16)*(X27+X28+X29),0)</f>
        <v>0</v>
      </c>
      <c r="Y69" s="147">
        <f>ROUND(LOOKUP($X$9,RATES!$M$7:$M$16,RATES!$P$7:$P$16)*(Y27+Y28+Y29),0)</f>
        <v>0</v>
      </c>
      <c r="Z69" s="541"/>
      <c r="AA69" s="252">
        <f>ROUND(LOOKUP($AB$9,RATES!$M$7:$M$16,RATES!$P$7:$P$16)*(AA27+AA28+AA29),0)</f>
        <v>0</v>
      </c>
      <c r="AB69" s="208">
        <f>ROUND(LOOKUP($AB$9,RATES!$M$7:$M$16,RATES!$P$7:$P$16)*(AB27+AB28+AB29),0)</f>
        <v>0</v>
      </c>
      <c r="AC69" s="209">
        <f>ROUND(LOOKUP($AB$9,RATES!$M$7:$M$16,RATES!$P$7:$P$16)*(AC27+AC28+AC29),0)</f>
        <v>0</v>
      </c>
      <c r="AD69" s="561"/>
      <c r="AE69" s="185">
        <f t="shared" si="29"/>
        <v>0</v>
      </c>
      <c r="AF69" s="210">
        <f t="shared" si="29"/>
        <v>0</v>
      </c>
      <c r="AG69" s="210">
        <f t="shared" si="29"/>
        <v>0</v>
      </c>
      <c r="AH69" s="179"/>
      <c r="AI69" s="187">
        <f t="shared" si="30"/>
        <v>0</v>
      </c>
    </row>
    <row r="70" spans="1:35" ht="20.25" customHeight="1">
      <c r="A70" s="18"/>
      <c r="B70" s="18"/>
      <c r="C70" s="18"/>
      <c r="D70" s="21"/>
      <c r="E70" s="161" t="s">
        <v>277</v>
      </c>
      <c r="F70" s="161"/>
      <c r="G70" s="161"/>
      <c r="K70" s="802">
        <f>SUM(K63:K69)</f>
        <v>0</v>
      </c>
      <c r="L70" s="803">
        <f>SUM(L63:L69)</f>
        <v>0</v>
      </c>
      <c r="M70" s="806">
        <f>SUM(M63:M69)</f>
        <v>0</v>
      </c>
      <c r="N70" s="512"/>
      <c r="O70" s="846">
        <f>SUM(O63:O69)</f>
        <v>0</v>
      </c>
      <c r="P70" s="844">
        <f>SUM(P63:P69)</f>
        <v>0</v>
      </c>
      <c r="Q70" s="845">
        <f>SUM(Q63:Q69)</f>
        <v>0</v>
      </c>
      <c r="R70" s="479"/>
      <c r="S70" s="802">
        <f>SUM(S63:S69)</f>
        <v>0</v>
      </c>
      <c r="T70" s="803">
        <f>SUM(T63:T69)</f>
        <v>0</v>
      </c>
      <c r="U70" s="806">
        <f>SUM(U63:U69)</f>
        <v>0</v>
      </c>
      <c r="V70" s="529"/>
      <c r="W70" s="846">
        <f>SUM(W63:W69)</f>
        <v>0</v>
      </c>
      <c r="X70" s="844">
        <f>SUM(X63:X69)</f>
        <v>0</v>
      </c>
      <c r="Y70" s="845">
        <f>SUM(Y63:Y69)</f>
        <v>0</v>
      </c>
      <c r="Z70" s="545"/>
      <c r="AA70" s="802">
        <f>SUM(AA63:AA69)</f>
        <v>0</v>
      </c>
      <c r="AB70" s="803">
        <f>SUM(AB63:AB69)</f>
        <v>0</v>
      </c>
      <c r="AC70" s="806">
        <f>SUM(AC63:AC69)</f>
        <v>0</v>
      </c>
      <c r="AD70" s="566"/>
      <c r="AE70" s="798">
        <f>SUM(K70+O70+S70+W70+AA70)</f>
        <v>0</v>
      </c>
      <c r="AF70" s="799">
        <v>0</v>
      </c>
      <c r="AG70" s="799">
        <f>M70+Q70+U70+Y70+AC70</f>
        <v>0</v>
      </c>
      <c r="AH70" s="800"/>
      <c r="AI70" s="801">
        <f>AE70+AG70</f>
        <v>0</v>
      </c>
    </row>
    <row r="71" spans="1:35" ht="20.25" customHeight="1">
      <c r="A71" s="18"/>
      <c r="B71" s="18"/>
      <c r="C71" s="18"/>
      <c r="D71" s="21" t="s">
        <v>180</v>
      </c>
      <c r="E71" s="173" t="str">
        <f>CONCATENATE(TEXT(LOOKUP($E$9,RATES!$M$7:$M$16,RATES!$P$7:$P$16),"0.00%")," - ",TEXT(LOOKUP($AB$9,RATES!$M$7:$M$16,RATES!$P$7:$P$16),"0.00%"))</f>
        <v>32.00% - 32.00%</v>
      </c>
      <c r="F71" s="30"/>
      <c r="G71" s="30"/>
      <c r="K71" s="207">
        <f>ROUND(LOOKUP($L$9,RATES!$M$7:$M$16,RATES!$P$7:$P$16)*(K33),0)</f>
        <v>0</v>
      </c>
      <c r="L71" s="208">
        <f>ROUND(LOOKUP($L$9,RATES!$M$7:$M$16,RATES!$P$7:$P$16)*(L33),0)</f>
        <v>0</v>
      </c>
      <c r="M71" s="209">
        <f>LOOKUP($L$9,RATES!$M$7:$M$16,RATES!$P$7:$P$16)*(M33)</f>
        <v>0</v>
      </c>
      <c r="N71" s="512"/>
      <c r="O71" s="145">
        <f>ROUND(LOOKUP($P$9,RATES!$M$7:$M$16,RATES!$P$7:$P$16)*(O33),0)</f>
        <v>0</v>
      </c>
      <c r="P71" s="146">
        <f>ROUND(LOOKUP($P$9,RATES!$M$7:$M$16,RATES!$P$7:$P$16)*(P33),0)</f>
        <v>0</v>
      </c>
      <c r="Q71" s="147">
        <f>LOOKUP($P$9,RATES!$M$7:$M$16,RATES!$P$7:$P$16)*(Q33)</f>
        <v>0</v>
      </c>
      <c r="R71" s="475"/>
      <c r="S71" s="207">
        <f>ROUND(LOOKUP($T$9,RATES!$M$7:$M$16,RATES!$P$7:$P$16)*(S33),0)</f>
        <v>0</v>
      </c>
      <c r="T71" s="208">
        <f>ROUND(LOOKUP($T$9,RATES!$M$7:$M$16,RATES!$P$7:$P$16)*(T33),0)</f>
        <v>0</v>
      </c>
      <c r="U71" s="209">
        <f>LOOKUP(T9,RATES!$M$7:$M$16,RATES!$P$7:$P$16)*(U33)</f>
        <v>0</v>
      </c>
      <c r="V71" s="525"/>
      <c r="W71" s="145">
        <f>ROUND(LOOKUP($X$9,RATES!$M$7:$M$16,RATES!$P$7:$P$16)*(W33),0)</f>
        <v>0</v>
      </c>
      <c r="X71" s="146">
        <f>ROUND(LOOKUP($X$9,RATES!$M$7:$M$16,RATES!$P$7:$P$16)*(X33),0)</f>
        <v>0</v>
      </c>
      <c r="Y71" s="147">
        <f>LOOKUP($X$9,RATES!$M$7:$M$16,RATES!$P$7:$P$16)*(Y33)</f>
        <v>0</v>
      </c>
      <c r="Z71" s="541"/>
      <c r="AA71" s="207">
        <f>ROUND(LOOKUP($AB$9,RATES!$M$7:$M$16,RATES!$P$7:$P$16)*(AA33),0)</f>
        <v>0</v>
      </c>
      <c r="AB71" s="208">
        <f>ROUND(LOOKUP($AB$9,RATES!$M$7:$M$16,RATES!$P$7:$P$16)*(AB33),0)</f>
        <v>0</v>
      </c>
      <c r="AC71" s="209">
        <f>LOOKUP($AB$9,RATES!$M$7:$M$16,RATES!$P$7:$P$16)*(AC33)</f>
        <v>0</v>
      </c>
      <c r="AD71" s="561"/>
      <c r="AE71" s="185">
        <f t="shared" ref="AE71:AE81" si="31">SUM(K71 + O71+S71+ W71+AA71)</f>
        <v>0</v>
      </c>
      <c r="AF71" s="210">
        <f t="shared" ref="AF71:AF81" si="32">SUM(L71 + P71+T71+ X71+AB71)</f>
        <v>0</v>
      </c>
      <c r="AG71" s="210">
        <f t="shared" ref="AG71:AG81" si="33">SUM(M71 + Q71+U71+ Y71+AC71)</f>
        <v>0</v>
      </c>
      <c r="AH71" s="179"/>
      <c r="AI71" s="187">
        <f t="shared" si="30"/>
        <v>0</v>
      </c>
    </row>
    <row r="72" spans="1:35" ht="20.25" customHeight="1">
      <c r="A72" s="18"/>
      <c r="B72" s="18"/>
      <c r="C72" s="18"/>
      <c r="D72" s="21" t="s">
        <v>180</v>
      </c>
      <c r="E72" s="173" t="str">
        <f>CONCATENATE(TEXT(LOOKUP($E$9,RATES!$M$7:$M$16,RATES!$P$7:$P$16),"0.00%")," - ",TEXT(LOOKUP($AB$9,RATES!$M$7:$M$16,RATES!$P$7:$P$16),"0.00%"))</f>
        <v>32.00% - 32.00%</v>
      </c>
      <c r="F72" s="30"/>
      <c r="G72" s="30"/>
      <c r="K72" s="207">
        <f>ROUND(LOOKUP($L$9,RATES!$M$7:$M$16,RATES!$P$7:$P$16)*(K34),0)</f>
        <v>0</v>
      </c>
      <c r="L72" s="208">
        <f>ROUND(LOOKUP($L$9,RATES!$M$7:$M$16,RATES!$P$7:$P$16)*(L34),0)</f>
        <v>0</v>
      </c>
      <c r="M72" s="209">
        <f>LOOKUP($L$9,RATES!$M$7:$M$16,RATES!$P$7:$P$16)*(M34)</f>
        <v>0</v>
      </c>
      <c r="N72" s="512"/>
      <c r="O72" s="145">
        <f>ROUND(LOOKUP($P$9,RATES!$M$7:$M$16,RATES!$P$7:$P$16)*(O34),0)</f>
        <v>0</v>
      </c>
      <c r="P72" s="146">
        <f>ROUND(LOOKUP($P$9,RATES!$M$7:$M$16,RATES!$P$7:$P$16)*(P34),0)</f>
        <v>0</v>
      </c>
      <c r="Q72" s="147">
        <f>LOOKUP($P$9,RATES!$M$7:$M$16,RATES!$P$7:$P$16)*(Q34)</f>
        <v>0</v>
      </c>
      <c r="R72" s="475"/>
      <c r="S72" s="207">
        <f>ROUND(LOOKUP($T$9,RATES!$M$7:$M$16,RATES!$P$7:$P$16)*(S34),0)</f>
        <v>0</v>
      </c>
      <c r="T72" s="208">
        <f>ROUND(LOOKUP($T$9,RATES!$M$7:$M$16,RATES!$P$7:$P$16)*(T34),0)</f>
        <v>0</v>
      </c>
      <c r="U72" s="209">
        <f>LOOKUP(T9,RATES!$M$7:$M$16,RATES!$P$7:$P$16)*(U34)</f>
        <v>0</v>
      </c>
      <c r="V72" s="525"/>
      <c r="W72" s="145">
        <f>ROUND(LOOKUP($X$9,RATES!$M$7:$M$16,RATES!$P$7:$P$16)*(W34),0)</f>
        <v>0</v>
      </c>
      <c r="X72" s="146">
        <f>ROUND(LOOKUP($X$9,RATES!$M$7:$M$16,RATES!$P$7:$P$16)*(X34),0)</f>
        <v>0</v>
      </c>
      <c r="Y72" s="147">
        <f>LOOKUP($X$9,RATES!$M$7:$M$16,RATES!$P$7:$P$16)*(Y34)</f>
        <v>0</v>
      </c>
      <c r="Z72" s="541"/>
      <c r="AA72" s="207">
        <f>ROUND(LOOKUP($AB$9,RATES!$M$7:$M$16,RATES!$P$7:$P$16)*(AA34),0)</f>
        <v>0</v>
      </c>
      <c r="AB72" s="208">
        <f>ROUND(LOOKUP($AB$9,RATES!$M$7:$M$16,RATES!$P$7:$P$16)*(AB34),0)</f>
        <v>0</v>
      </c>
      <c r="AC72" s="209">
        <f>LOOKUP($AB$9,RATES!$M$7:$M$16,RATES!$P$7:$P$16)*(AC34)</f>
        <v>0</v>
      </c>
      <c r="AD72" s="561"/>
      <c r="AE72" s="185">
        <f t="shared" si="31"/>
        <v>0</v>
      </c>
      <c r="AF72" s="210">
        <f t="shared" si="32"/>
        <v>0</v>
      </c>
      <c r="AG72" s="210">
        <f t="shared" si="33"/>
        <v>0</v>
      </c>
      <c r="AH72" s="179"/>
      <c r="AI72" s="187">
        <f t="shared" si="30"/>
        <v>0</v>
      </c>
    </row>
    <row r="73" spans="1:35" ht="20.25" customHeight="1">
      <c r="A73" s="18"/>
      <c r="B73" s="18"/>
      <c r="C73" s="18"/>
      <c r="D73" s="21" t="s">
        <v>180</v>
      </c>
      <c r="E73" s="173" t="str">
        <f>CONCATENATE(TEXT(LOOKUP($E$9,RATES!$M$7:$M$16,RATES!$P$7:$P$16),"0.00%")," - ",TEXT(LOOKUP($AB$9,RATES!$M$7:$M$16,RATES!$P$7:$P$16),"0.00%"))</f>
        <v>32.00% - 32.00%</v>
      </c>
      <c r="F73" s="30"/>
      <c r="G73" s="30"/>
      <c r="K73" s="207">
        <f>ROUND(LOOKUP($L$9,RATES!$M$7:$M$16,RATES!$P$7:$P$16)*(K35),0)</f>
        <v>0</v>
      </c>
      <c r="L73" s="208">
        <f>ROUND(LOOKUP($L$9,RATES!$M$7:$M$16,RATES!$P$7:$P$16)*(L35),0)</f>
        <v>0</v>
      </c>
      <c r="M73" s="209">
        <f>LOOKUP($L$9,RATES!$M$7:$M$16,RATES!$P$7:$P$16)*(M35)</f>
        <v>0</v>
      </c>
      <c r="N73" s="512"/>
      <c r="O73" s="145">
        <f>ROUND(LOOKUP($P$9,RATES!$M$7:$M$16,RATES!$P$7:$P$16)*(O35),0)</f>
        <v>0</v>
      </c>
      <c r="P73" s="146">
        <f>ROUND(LOOKUP($P$9,RATES!$M$7:$M$16,RATES!$P$7:$P$16)*(P35),0)</f>
        <v>0</v>
      </c>
      <c r="Q73" s="147">
        <f>LOOKUP($P$9,RATES!$M$7:$M$16,RATES!$P$7:$P$16)*(Q35)</f>
        <v>0</v>
      </c>
      <c r="R73" s="475"/>
      <c r="S73" s="207">
        <f>ROUND(LOOKUP($T$9,RATES!$M$7:$M$16,RATES!$P$7:$P$16)*(S35),0)</f>
        <v>0</v>
      </c>
      <c r="T73" s="208">
        <f>ROUND(LOOKUP($T$9,RATES!$M$7:$M$16,RATES!$P$7:$P$16)*(T35),0)</f>
        <v>0</v>
      </c>
      <c r="U73" s="209">
        <f>LOOKUP(T9,RATES!$M$7:$M$16,RATES!$P$7:$P$16)*(U35)</f>
        <v>0</v>
      </c>
      <c r="V73" s="525"/>
      <c r="W73" s="145">
        <f>ROUND(LOOKUP($X$9,RATES!$M$7:$M$16,RATES!$P$7:$P$16)*(W35),0)</f>
        <v>0</v>
      </c>
      <c r="X73" s="146">
        <f>ROUND(LOOKUP($X$9,RATES!$M$7:$M$16,RATES!$P$7:$P$16)*(X35),0)</f>
        <v>0</v>
      </c>
      <c r="Y73" s="147">
        <f>LOOKUP($X$9,RATES!$M$7:$M$16,RATES!$P$7:$P$16)*(Y35)</f>
        <v>0</v>
      </c>
      <c r="Z73" s="541"/>
      <c r="AA73" s="207">
        <f>ROUND(LOOKUP($AB$9,RATES!$M$7:$M$16,RATES!$P$7:$P$16)*(AA35),0)</f>
        <v>0</v>
      </c>
      <c r="AB73" s="208">
        <f>ROUND(LOOKUP($AB$9,RATES!$M$7:$M$16,RATES!$P$7:$P$16)*(AB35),0)</f>
        <v>0</v>
      </c>
      <c r="AC73" s="209">
        <f>LOOKUP($AB$9,RATES!$M$7:$M$16,RATES!$P$7:$P$16)*(AC35)</f>
        <v>0</v>
      </c>
      <c r="AD73" s="561"/>
      <c r="AE73" s="185">
        <f t="shared" si="31"/>
        <v>0</v>
      </c>
      <c r="AF73" s="210">
        <f t="shared" si="32"/>
        <v>0</v>
      </c>
      <c r="AG73" s="210">
        <f t="shared" si="33"/>
        <v>0</v>
      </c>
      <c r="AH73" s="179"/>
      <c r="AI73" s="187">
        <f t="shared" si="30"/>
        <v>0</v>
      </c>
    </row>
    <row r="74" spans="1:35" ht="20.25" customHeight="1">
      <c r="A74" s="18"/>
      <c r="B74" s="18"/>
      <c r="C74" s="18"/>
      <c r="D74" s="21" t="s">
        <v>180</v>
      </c>
      <c r="E74" s="173" t="str">
        <f>CONCATENATE(TEXT(LOOKUP($E$9,RATES!$M$7:$M$16,RATES!$P$7:$P$16),"0.00%")," - ",TEXT(LOOKUP($AB$9,RATES!$M$7:$M$16,RATES!$P$7:$P$16),"0.00%"))</f>
        <v>32.00% - 32.00%</v>
      </c>
      <c r="F74" s="30"/>
      <c r="G74" s="30"/>
      <c r="K74" s="207">
        <f>ROUND(LOOKUP($L$9,RATES!$M$7:$M$16,RATES!$P$7:$P$16)*(K36),0)</f>
        <v>0</v>
      </c>
      <c r="L74" s="208">
        <f>ROUND(LOOKUP($L$9,RATES!$M$7:$M$16,RATES!$P$7:$P$16)*(L36),0)</f>
        <v>0</v>
      </c>
      <c r="M74" s="209">
        <f>LOOKUP($L$9,RATES!$M$7:$M$16,RATES!$P$7:$P$16)*(M36)</f>
        <v>0</v>
      </c>
      <c r="N74" s="512"/>
      <c r="O74" s="145">
        <f>ROUND(LOOKUP($P$9,RATES!$M$7:$M$16,RATES!$P$7:$P$16)*(O36),0)</f>
        <v>0</v>
      </c>
      <c r="P74" s="146">
        <f>ROUND(LOOKUP($P$9,RATES!$M$7:$M$16,RATES!$P$7:$P$16)*(P36),0)</f>
        <v>0</v>
      </c>
      <c r="Q74" s="147">
        <f>LOOKUP($P$9,RATES!$M$7:$M$16,RATES!$P$7:$P$16)*(Q36)</f>
        <v>0</v>
      </c>
      <c r="R74" s="475"/>
      <c r="S74" s="207">
        <f>ROUND(LOOKUP($T$9,RATES!$M$7:$M$16,RATES!$P$7:$P$16)*(S36),0)</f>
        <v>0</v>
      </c>
      <c r="T74" s="208">
        <f>ROUND(LOOKUP($T$9,RATES!$M$7:$M$16,RATES!$P$7:$P$16)*(T36),0)</f>
        <v>0</v>
      </c>
      <c r="U74" s="209">
        <f>LOOKUP(T9,RATES!$M$7:$M$16,RATES!$P$7:$P$16)*(U36)</f>
        <v>0</v>
      </c>
      <c r="V74" s="525"/>
      <c r="W74" s="145">
        <f>ROUND(LOOKUP($X$9,RATES!$M$7:$M$16,RATES!$P$7:$P$16)*(W36),0)</f>
        <v>0</v>
      </c>
      <c r="X74" s="146">
        <f>ROUND(LOOKUP($X$9,RATES!$M$7:$M$16,RATES!$P$7:$P$16)*(X36),0)</f>
        <v>0</v>
      </c>
      <c r="Y74" s="147">
        <f>LOOKUP($X$9,RATES!$M$7:$M$16,RATES!$P$7:$P$16)*(Y36)</f>
        <v>0</v>
      </c>
      <c r="Z74" s="541"/>
      <c r="AA74" s="207">
        <f>ROUND(LOOKUP($AB$9,RATES!$M$7:$M$16,RATES!$P$7:$P$16)*(AA36),0)</f>
        <v>0</v>
      </c>
      <c r="AB74" s="208">
        <f>ROUND(LOOKUP($AB$9,RATES!$M$7:$M$16,RATES!$P$7:$P$16)*(AB36),0)</f>
        <v>0</v>
      </c>
      <c r="AC74" s="209">
        <f>LOOKUP($AB$9,RATES!$M$7:$M$16,RATES!$P$7:$P$16)*(AC36)</f>
        <v>0</v>
      </c>
      <c r="AD74" s="561"/>
      <c r="AE74" s="185">
        <f t="shared" si="31"/>
        <v>0</v>
      </c>
      <c r="AF74" s="210">
        <f t="shared" si="32"/>
        <v>0</v>
      </c>
      <c r="AG74" s="210">
        <f t="shared" si="33"/>
        <v>0</v>
      </c>
      <c r="AH74" s="179"/>
      <c r="AI74" s="187">
        <f t="shared" si="30"/>
        <v>0</v>
      </c>
    </row>
    <row r="75" spans="1:35" ht="20.25" customHeight="1">
      <c r="A75" s="18"/>
      <c r="B75" s="18"/>
      <c r="C75" s="18"/>
      <c r="D75" s="21" t="s">
        <v>180</v>
      </c>
      <c r="E75" s="173" t="str">
        <f>CONCATENATE(TEXT(LOOKUP($E$9,RATES!$M$7:$M$16,RATES!$P$7:$P$16),"0.00%")," - ",TEXT(LOOKUP($AB$9,RATES!$M$7:$M$16,RATES!$P$7:$P$16),"0.00%"))</f>
        <v>32.00% - 32.00%</v>
      </c>
      <c r="F75" s="30"/>
      <c r="G75" s="30"/>
      <c r="K75" s="207">
        <f>ROUND(LOOKUP($L$9,RATES!$M$7:$M$16,RATES!$P$7:$P$16)*(K37),0)</f>
        <v>0</v>
      </c>
      <c r="L75" s="208">
        <f>ROUND(LOOKUP($L$9,RATES!$M$7:$M$16,RATES!$P$7:$P$16)*(L37),0)</f>
        <v>0</v>
      </c>
      <c r="M75" s="209">
        <f>LOOKUP($L$9,RATES!$M$7:$M$16,RATES!$P$7:$P$16)*(M37)</f>
        <v>0</v>
      </c>
      <c r="N75" s="512"/>
      <c r="O75" s="145">
        <f>ROUND(LOOKUP($P$9,RATES!$M$7:$M$16,RATES!$P$7:$P$16)*(O37),0)</f>
        <v>0</v>
      </c>
      <c r="P75" s="146">
        <f>ROUND(LOOKUP($P$9,RATES!$M$7:$M$16,RATES!$P$7:$P$16)*(P37),0)</f>
        <v>0</v>
      </c>
      <c r="Q75" s="147">
        <f>LOOKUP($P$9,RATES!$M$7:$M$16,RATES!$P$7:$P$16)*(Q37)</f>
        <v>0</v>
      </c>
      <c r="R75" s="475"/>
      <c r="S75" s="207">
        <f>ROUND(LOOKUP($T$9,RATES!$M$7:$M$16,RATES!$P$7:$P$16)*(S37),0)</f>
        <v>0</v>
      </c>
      <c r="T75" s="208">
        <f>ROUND(LOOKUP($T$9,RATES!$M$7:$M$16,RATES!$P$7:$P$16)*(T37),0)</f>
        <v>0</v>
      </c>
      <c r="U75" s="209">
        <f>LOOKUP(T9,RATES!$M$7:$M$16,RATES!$P$7:$P$16)*(U37)</f>
        <v>0</v>
      </c>
      <c r="V75" s="525"/>
      <c r="W75" s="145">
        <f>ROUND(LOOKUP($X$9,RATES!$M$7:$M$16,RATES!$P$7:$P$16)*(W37),0)</f>
        <v>0</v>
      </c>
      <c r="X75" s="146">
        <f>ROUND(LOOKUP($X$9,RATES!$M$7:$M$16,RATES!$P$7:$P$16)*(X37),0)</f>
        <v>0</v>
      </c>
      <c r="Y75" s="147">
        <f>LOOKUP($X$9,RATES!$M$7:$M$16,RATES!$P$7:$P$16)*(Y37)</f>
        <v>0</v>
      </c>
      <c r="Z75" s="541"/>
      <c r="AA75" s="207">
        <f>ROUND(LOOKUP($AB$9,RATES!$M$7:$M$16,RATES!$P$7:$P$16)*(AA37),0)</f>
        <v>0</v>
      </c>
      <c r="AB75" s="208">
        <f>ROUND(LOOKUP($AB$9,RATES!$M$7:$M$16,RATES!$P$7:$P$16)*(AB37),0)</f>
        <v>0</v>
      </c>
      <c r="AC75" s="209">
        <f>LOOKUP($AB$9,RATES!$M$7:$M$16,RATES!$P$7:$P$16)*(AC37)</f>
        <v>0</v>
      </c>
      <c r="AD75" s="561"/>
      <c r="AE75" s="185">
        <f t="shared" si="31"/>
        <v>0</v>
      </c>
      <c r="AF75" s="210">
        <f t="shared" si="32"/>
        <v>0</v>
      </c>
      <c r="AG75" s="210">
        <f t="shared" si="33"/>
        <v>0</v>
      </c>
      <c r="AH75" s="179"/>
      <c r="AI75" s="187">
        <f t="shared" ref="AI75:AI80" si="34">SUM(AE75:AG75)</f>
        <v>0</v>
      </c>
    </row>
    <row r="76" spans="1:35" ht="20.25" customHeight="1">
      <c r="A76" s="18"/>
      <c r="B76" s="18"/>
      <c r="C76" s="18"/>
      <c r="D76" s="21" t="s">
        <v>180</v>
      </c>
      <c r="E76" s="173" t="str">
        <f>CONCATENATE(TEXT(LOOKUP($E$9,RATES!$M$7:$M$16,RATES!$P$7:$P$16),"0.00%")," - ",TEXT(LOOKUP($AB$9,RATES!$M$7:$M$16,RATES!$P$7:$P$16),"0.00%"))</f>
        <v>32.00% - 32.00%</v>
      </c>
      <c r="F76" s="30"/>
      <c r="G76" s="30"/>
      <c r="K76" s="207">
        <f>ROUND(LOOKUP($L$9,RATES!$M$7:$M$16,RATES!$P$7:$P$16)*(K38),0)</f>
        <v>0</v>
      </c>
      <c r="L76" s="208">
        <f>ROUND(LOOKUP($L$9,RATES!$M$7:$M$16,RATES!$P$7:$P$16)*(L38),0)</f>
        <v>0</v>
      </c>
      <c r="M76" s="209">
        <f>LOOKUP(L9,RATES!$M$7:$M$16,RATES!$P$7:$P$16)*(M38)</f>
        <v>0</v>
      </c>
      <c r="N76" s="512"/>
      <c r="O76" s="145">
        <f>ROUND(LOOKUP($P$9,RATES!$M$7:$M$16,RATES!$P$7:$P$16)*(O38),0)</f>
        <v>0</v>
      </c>
      <c r="P76" s="146">
        <f>ROUND(LOOKUP($P$9,RATES!$M$7:$M$16,RATES!$P$7:$P$16)*(P38),0)</f>
        <v>0</v>
      </c>
      <c r="Q76" s="147">
        <f>LOOKUP($P$9,RATES!$M$7:$M$16,RATES!$P$7:$P$16)*(Q38)</f>
        <v>0</v>
      </c>
      <c r="R76" s="475"/>
      <c r="S76" s="207">
        <f>ROUND(LOOKUP($T$9,RATES!$M$7:$M$16,RATES!$P$7:$P$16)*(S38),0)</f>
        <v>0</v>
      </c>
      <c r="T76" s="208">
        <f>ROUND(LOOKUP($T$9,RATES!$M$7:$M$16,RATES!$P$7:$P$16)*(T38),0)</f>
        <v>0</v>
      </c>
      <c r="U76" s="209">
        <f>LOOKUP(T9,RATES!$M$7:$M$16,RATES!$P$7:$P$16)*(U38)</f>
        <v>0</v>
      </c>
      <c r="V76" s="525"/>
      <c r="W76" s="145">
        <f>ROUND(LOOKUP($X$9,RATES!$M$7:$M$16,RATES!$P$7:$P$16)*(W38),0)</f>
        <v>0</v>
      </c>
      <c r="X76" s="146">
        <f>ROUND(LOOKUP($X$9,RATES!$M$7:$M$16,RATES!$P$7:$P$16)*(X38),0)</f>
        <v>0</v>
      </c>
      <c r="Y76" s="147">
        <f>LOOKUP($X$9,RATES!$M$7:$M$16,RATES!$P$7:$P$16)*(Y38)</f>
        <v>0</v>
      </c>
      <c r="Z76" s="541"/>
      <c r="AA76" s="207">
        <f>ROUND(LOOKUP($AB$9,RATES!$M$7:$M$16,RATES!$P$7:$P$16)*(AA38),0)</f>
        <v>0</v>
      </c>
      <c r="AB76" s="208">
        <f>ROUND(LOOKUP($AB$9,RATES!$M$7:$M$16,RATES!$P$7:$P$16)*(AB38),0)</f>
        <v>0</v>
      </c>
      <c r="AC76" s="209">
        <f>LOOKUP($AB$9,RATES!$M$7:$M$16,RATES!$P$7:$P$16)*(AC38)</f>
        <v>0</v>
      </c>
      <c r="AD76" s="561"/>
      <c r="AE76" s="185">
        <f t="shared" si="31"/>
        <v>0</v>
      </c>
      <c r="AF76" s="210">
        <f t="shared" si="32"/>
        <v>0</v>
      </c>
      <c r="AG76" s="210">
        <f t="shared" si="33"/>
        <v>0</v>
      </c>
      <c r="AH76" s="179"/>
      <c r="AI76" s="187">
        <f t="shared" si="34"/>
        <v>0</v>
      </c>
    </row>
    <row r="77" spans="1:35" ht="20.25" customHeight="1">
      <c r="A77" s="18"/>
      <c r="B77" s="18"/>
      <c r="C77" s="18"/>
      <c r="D77" s="21" t="s">
        <v>180</v>
      </c>
      <c r="E77" s="173" t="str">
        <f>CONCATENATE(TEXT(LOOKUP($E$9,RATES!$M$7:$M$16,RATES!$P$7:$P$16),"0.00%")," - ",TEXT(LOOKUP($AB$9,RATES!$M$7:$M$16,RATES!$P$7:$P$16),"0.00%"))</f>
        <v>32.00% - 32.00%</v>
      </c>
      <c r="F77" s="30"/>
      <c r="G77" s="30"/>
      <c r="K77" s="207">
        <f>ROUND(LOOKUP($L$9,RATES!$M$7:$M$16,RATES!$P$7:$P$16)*(K39),0)</f>
        <v>0</v>
      </c>
      <c r="L77" s="208">
        <f>ROUND(LOOKUP($L$9,RATES!$M$7:$M$16,RATES!$P$7:$P$16)*(L39),0)</f>
        <v>0</v>
      </c>
      <c r="M77" s="209">
        <f>LOOKUP($L$9,RATES!$M$7:$M$16,RATES!$P$7:$P$16)*(M39)</f>
        <v>0</v>
      </c>
      <c r="N77" s="512"/>
      <c r="O77" s="145">
        <f>ROUND(LOOKUP($P$9,RATES!$M$7:$M$16,RATES!$P$7:$P$16)*(O39),0)</f>
        <v>0</v>
      </c>
      <c r="P77" s="146">
        <f>ROUND(LOOKUP($P$9,RATES!$M$7:$M$16,RATES!$P$7:$P$16)*(P39),0)</f>
        <v>0</v>
      </c>
      <c r="Q77" s="147">
        <f>LOOKUP($P$9,RATES!$M$7:$M$16,RATES!$P$7:$P$16)*(Q39)</f>
        <v>0</v>
      </c>
      <c r="R77" s="475"/>
      <c r="S77" s="207">
        <f>ROUND(LOOKUP($T$9,RATES!$M$7:$M$16,RATES!$P$7:$P$16)*(S39),0)</f>
        <v>0</v>
      </c>
      <c r="T77" s="208">
        <f>ROUND(LOOKUP($T$9,RATES!$M$7:$M$16,RATES!$P$7:$P$16)*(T39),0)</f>
        <v>0</v>
      </c>
      <c r="U77" s="209">
        <f>LOOKUP(T9,RATES!$M$7:$M$16,RATES!$P$7:$P$16)*(U39)</f>
        <v>0</v>
      </c>
      <c r="V77" s="525"/>
      <c r="W77" s="145">
        <f>ROUND(LOOKUP($X$9,RATES!$M$7:$M$16,RATES!$P$7:$P$16)*(W39),0)</f>
        <v>0</v>
      </c>
      <c r="X77" s="146">
        <f>ROUND(LOOKUP($X$9,RATES!$M$7:$M$16,RATES!$P$7:$P$16)*(X39),0)</f>
        <v>0</v>
      </c>
      <c r="Y77" s="147">
        <f>LOOKUP($X$9,RATES!$M$7:$M$16,RATES!$P$7:$P$16)*(Y39)</f>
        <v>0</v>
      </c>
      <c r="Z77" s="541"/>
      <c r="AA77" s="207">
        <f>ROUND(LOOKUP($AB$9,RATES!$M$7:$M$16,RATES!$P$7:$P$16)*(AA39),0)</f>
        <v>0</v>
      </c>
      <c r="AB77" s="208">
        <f>ROUND(LOOKUP($AB$9,RATES!$M$7:$M$16,RATES!$P$7:$P$16)*(AB39),0)</f>
        <v>0</v>
      </c>
      <c r="AC77" s="209">
        <f>LOOKUP($AB$9,RATES!$M$7:$M$16,RATES!$P$7:$P$16)*(AC39)</f>
        <v>0</v>
      </c>
      <c r="AD77" s="561"/>
      <c r="AE77" s="185">
        <f t="shared" si="31"/>
        <v>0</v>
      </c>
      <c r="AF77" s="210">
        <f t="shared" si="32"/>
        <v>0</v>
      </c>
      <c r="AG77" s="210">
        <f t="shared" si="33"/>
        <v>0</v>
      </c>
      <c r="AH77" s="179"/>
      <c r="AI77" s="187">
        <f t="shared" si="34"/>
        <v>0</v>
      </c>
    </row>
    <row r="78" spans="1:35" ht="20.25" customHeight="1">
      <c r="A78" s="18"/>
      <c r="B78" s="18"/>
      <c r="C78" s="18"/>
      <c r="D78" s="21" t="s">
        <v>180</v>
      </c>
      <c r="E78" s="173" t="str">
        <f>CONCATENATE(TEXT(LOOKUP($E$9,RATES!$M$7:$M$16,RATES!$P$7:$P$16),"0.00%")," - ",TEXT(LOOKUP($AB$9,RATES!$M$7:$M$16,RATES!$P$7:$P$16),"0.00%"))</f>
        <v>32.00% - 32.00%</v>
      </c>
      <c r="F78" s="30"/>
      <c r="G78" s="30"/>
      <c r="K78" s="207">
        <f>ROUND(LOOKUP($L$9,RATES!$M$7:$M$16,RATES!$P$7:$P$16)*(K40),0)</f>
        <v>0</v>
      </c>
      <c r="L78" s="208">
        <f>ROUND(LOOKUP($L$9,RATES!$M$7:$M$16,RATES!$P$7:$P$16)*(L40),0)</f>
        <v>0</v>
      </c>
      <c r="M78" s="209">
        <f>LOOKUP($L$9,RATES!$M$7:$M$16,RATES!$P$7:$P$16)*(M40)</f>
        <v>0</v>
      </c>
      <c r="N78" s="512"/>
      <c r="O78" s="145">
        <f>ROUND(LOOKUP($P$9,RATES!$M$7:$M$16,RATES!$P$7:$P$16)*(O40),0)</f>
        <v>0</v>
      </c>
      <c r="P78" s="146">
        <f>ROUND(LOOKUP($P$9,RATES!$M$7:$M$16,RATES!$P$7:$P$16)*(P40),0)</f>
        <v>0</v>
      </c>
      <c r="Q78" s="147">
        <f>LOOKUP($P$9,RATES!$M$7:$M$16,RATES!$P$7:$P$16)*(Q40)</f>
        <v>0</v>
      </c>
      <c r="R78" s="475"/>
      <c r="S78" s="207">
        <f>ROUND(LOOKUP($T$9,RATES!$M$7:$M$16,RATES!$P$7:$P$16)*(S40),0)</f>
        <v>0</v>
      </c>
      <c r="T78" s="208">
        <f>ROUND(LOOKUP($T$9,RATES!$M$7:$M$16,RATES!$P$7:$P$16)*(T40),0)</f>
        <v>0</v>
      </c>
      <c r="U78" s="209">
        <f>LOOKUP(T9,RATES!$M$7:$M$16,RATES!$P$7:$P$16)*(U40)</f>
        <v>0</v>
      </c>
      <c r="V78" s="525"/>
      <c r="W78" s="145">
        <f>ROUND(LOOKUP($X$9,RATES!$M$7:$M$16,RATES!$P$7:$P$16)*(W40),0)</f>
        <v>0</v>
      </c>
      <c r="X78" s="146">
        <f>ROUND(LOOKUP($X$9,RATES!$M$7:$M$16,RATES!$P$7:$P$16)*(X40),0)</f>
        <v>0</v>
      </c>
      <c r="Y78" s="147">
        <f>LOOKUP($X$9,RATES!$M$7:$M$16,RATES!$P$7:$P$16)*(Y40)</f>
        <v>0</v>
      </c>
      <c r="Z78" s="541"/>
      <c r="AA78" s="207">
        <f>ROUND(LOOKUP($AB$9,RATES!$M$7:$M$16,RATES!$P$7:$P$16)*(AA40),0)</f>
        <v>0</v>
      </c>
      <c r="AB78" s="208">
        <f>ROUND(LOOKUP($AB$9,RATES!$M$7:$M$16,RATES!$P$7:$P$16)*(AB40),0)</f>
        <v>0</v>
      </c>
      <c r="AC78" s="209">
        <f>LOOKUP($AB$9,RATES!$M$7:$M$16,RATES!$P$7:$P$16)*(AC40)</f>
        <v>0</v>
      </c>
      <c r="AD78" s="561"/>
      <c r="AE78" s="185">
        <f t="shared" si="31"/>
        <v>0</v>
      </c>
      <c r="AF78" s="210">
        <f t="shared" si="32"/>
        <v>0</v>
      </c>
      <c r="AG78" s="210">
        <f t="shared" si="33"/>
        <v>0</v>
      </c>
      <c r="AH78" s="179"/>
      <c r="AI78" s="187">
        <f t="shared" si="34"/>
        <v>0</v>
      </c>
    </row>
    <row r="79" spans="1:35" ht="20.25" customHeight="1">
      <c r="A79" s="18"/>
      <c r="B79" s="18"/>
      <c r="C79" s="18"/>
      <c r="D79" s="21" t="s">
        <v>180</v>
      </c>
      <c r="E79" s="173" t="str">
        <f>CONCATENATE(TEXT(LOOKUP($E$9,RATES!$M$7:$M$16,RATES!$P$7:$P$16),"0.00%")," - ",TEXT(LOOKUP($AB$9,RATES!$M$7:$M$16,RATES!$P$7:$P$16),"0.00%"))</f>
        <v>32.00% - 32.00%</v>
      </c>
      <c r="F79" s="30"/>
      <c r="G79" s="30"/>
      <c r="K79" s="207">
        <f>ROUND(LOOKUP($L$9,RATES!$M$7:$M$16,RATES!$P$7:$P$16)*(K41),0)</f>
        <v>0</v>
      </c>
      <c r="L79" s="208">
        <f>ROUND(LOOKUP($L$9,RATES!$M$7:$M$16,RATES!$P$7:$P$16)*(L41),0)</f>
        <v>0</v>
      </c>
      <c r="M79" s="209">
        <f>LOOKUP($L$9,RATES!$M$7:$M$16,RATES!$P$7:$P$16)*(M41)</f>
        <v>0</v>
      </c>
      <c r="N79" s="512"/>
      <c r="O79" s="145">
        <f>ROUND(LOOKUP($P$9,RATES!$M$7:$M$16,RATES!$P$7:$P$16)*(O41),0)</f>
        <v>0</v>
      </c>
      <c r="P79" s="146">
        <f>ROUND(LOOKUP($P$9,RATES!$M$7:$M$16,RATES!$P$7:$P$16)*(P41),0)</f>
        <v>0</v>
      </c>
      <c r="Q79" s="147">
        <f>LOOKUP($P$9,RATES!$M$7:$M$16,RATES!$P$7:$P$16)*(Q41)</f>
        <v>0</v>
      </c>
      <c r="R79" s="475"/>
      <c r="S79" s="207">
        <f>ROUND(LOOKUP($T$9,RATES!$M$7:$M$16,RATES!$P$7:$P$16)*(S41),0)</f>
        <v>0</v>
      </c>
      <c r="T79" s="208">
        <f>ROUND(LOOKUP($T$9,RATES!$M$7:$M$16,RATES!$P$7:$P$16)*(T41),0)</f>
        <v>0</v>
      </c>
      <c r="U79" s="209">
        <f>LOOKUP(T9,RATES!$M$7:$M$16,RATES!$P$7:$P$16)*(U41)</f>
        <v>0</v>
      </c>
      <c r="V79" s="525"/>
      <c r="W79" s="145">
        <f>ROUND(LOOKUP($X$9,RATES!$M$7:$M$16,RATES!$P$7:$P$16)*(W41),0)</f>
        <v>0</v>
      </c>
      <c r="X79" s="146">
        <f>ROUND(LOOKUP($X$9,RATES!$M$7:$M$16,RATES!$P$7:$P$16)*(X41),0)</f>
        <v>0</v>
      </c>
      <c r="Y79" s="147">
        <f>LOOKUP($X$9,RATES!$M$7:$M$16,RATES!$P$7:$P$16)*(Y41)</f>
        <v>0</v>
      </c>
      <c r="Z79" s="541"/>
      <c r="AA79" s="207">
        <f>ROUND(LOOKUP($AB$9,RATES!$M$7:$M$16,RATES!$P$7:$P$16)*(AA41),0)</f>
        <v>0</v>
      </c>
      <c r="AB79" s="208">
        <f>ROUND(LOOKUP($AB$9,RATES!$M$7:$M$16,RATES!$P$7:$P$16)*(AB41),0)</f>
        <v>0</v>
      </c>
      <c r="AC79" s="209">
        <f>LOOKUP($AB$9,RATES!$M$7:$M$16,RATES!$P$7:$P$16)*(AC41)</f>
        <v>0</v>
      </c>
      <c r="AD79" s="561"/>
      <c r="AE79" s="185">
        <f t="shared" si="31"/>
        <v>0</v>
      </c>
      <c r="AF79" s="210">
        <f t="shared" si="32"/>
        <v>0</v>
      </c>
      <c r="AG79" s="210">
        <f t="shared" si="33"/>
        <v>0</v>
      </c>
      <c r="AH79" s="179"/>
      <c r="AI79" s="187">
        <f t="shared" si="34"/>
        <v>0</v>
      </c>
    </row>
    <row r="80" spans="1:35" ht="20.25" customHeight="1">
      <c r="A80" s="18"/>
      <c r="B80" s="18"/>
      <c r="C80" s="18"/>
      <c r="D80" s="432" t="s">
        <v>180</v>
      </c>
      <c r="E80" s="173" t="str">
        <f>CONCATENATE(TEXT(LOOKUP($E$9,RATES!$M$7:$M$16,RATES!$P$7:$P$16),"0.00%")," - ",TEXT(LOOKUP($AB$9,RATES!$M$7:$M$16,RATES!$P$7:$P$16),"0.00%"))</f>
        <v>32.00% - 32.00%</v>
      </c>
      <c r="F80" s="30"/>
      <c r="G80" s="30"/>
      <c r="K80" s="207">
        <f>ROUND(LOOKUP($L$9,RATES!$M$7:$M$16,RATES!$P$7:$P$16)*(K42),0)</f>
        <v>0</v>
      </c>
      <c r="L80" s="208">
        <f>ROUND(LOOKUP($L$9,RATES!$M$7:$M$16,RATES!$P$7:$P$16)*(L42),0)</f>
        <v>0</v>
      </c>
      <c r="M80" s="209">
        <f>LOOKUP($L$9,RATES!$M$7:$M$16,RATES!$P$7:$P$16)*(M42)</f>
        <v>0</v>
      </c>
      <c r="N80" s="512"/>
      <c r="O80" s="145">
        <f>ROUND(LOOKUP($P$9,RATES!$M$7:$M$16,RATES!$P$7:$P$16)*(O42),0)</f>
        <v>0</v>
      </c>
      <c r="P80" s="146">
        <f>ROUND(LOOKUP($P$9,RATES!$M$7:$M$16,RATES!$P$7:$P$16)*(P42),0)</f>
        <v>0</v>
      </c>
      <c r="Q80" s="147">
        <f>LOOKUP($P$9,RATES!$M$7:$M$16,RATES!$P$7:$P$16)*(Q42)</f>
        <v>0</v>
      </c>
      <c r="R80" s="475"/>
      <c r="S80" s="207">
        <f>ROUND(LOOKUP($T$9,RATES!$M$7:$M$16,RATES!$P$7:$P$16)*(S42),0)</f>
        <v>0</v>
      </c>
      <c r="T80" s="208">
        <f>ROUND(LOOKUP($T$9,RATES!$M$7:$M$16,RATES!$P$7:$P$16)*(T42),0)</f>
        <v>0</v>
      </c>
      <c r="U80" s="209">
        <f>LOOKUP(T9,RATES!$M$7:$M$16,RATES!$P$7:$P$16)*(U42)</f>
        <v>0</v>
      </c>
      <c r="V80" s="525"/>
      <c r="W80" s="145">
        <f>ROUND(LOOKUP($X$9,RATES!$M$7:$M$16,RATES!$P$7:$P$16)*(W42),0)</f>
        <v>0</v>
      </c>
      <c r="X80" s="146">
        <f>ROUND(LOOKUP($X$9,RATES!$M$7:$M$16,RATES!$P$7:$P$16)*(X42),0)</f>
        <v>0</v>
      </c>
      <c r="Y80" s="147">
        <f>LOOKUP($X$9,RATES!$M$7:$M$16,RATES!$P$7:$P$16)*(Y42)</f>
        <v>0</v>
      </c>
      <c r="Z80" s="541"/>
      <c r="AA80" s="207">
        <f>ROUND(LOOKUP($AB$9,RATES!$M$7:$M$16,RATES!$P$7:$P$16)*(AA42),0)</f>
        <v>0</v>
      </c>
      <c r="AB80" s="208">
        <f>ROUND(LOOKUP($AB$9,RATES!$M$7:$M$16,RATES!$P$7:$P$16)*(AB42),0)</f>
        <v>0</v>
      </c>
      <c r="AC80" s="209">
        <f>LOOKUP($AB$9,RATES!$M$7:$M$16,RATES!$P$7:$P$16)*(AC42)</f>
        <v>0</v>
      </c>
      <c r="AD80" s="561"/>
      <c r="AE80" s="185">
        <f t="shared" si="31"/>
        <v>0</v>
      </c>
      <c r="AF80" s="210">
        <f t="shared" si="32"/>
        <v>0</v>
      </c>
      <c r="AG80" s="210">
        <f t="shared" si="33"/>
        <v>0</v>
      </c>
      <c r="AH80" s="179"/>
      <c r="AI80" s="187">
        <f t="shared" si="34"/>
        <v>0</v>
      </c>
    </row>
    <row r="81" spans="1:35" ht="18.75" customHeight="1">
      <c r="A81" s="18"/>
      <c r="B81" s="18"/>
      <c r="C81" s="18"/>
      <c r="D81" s="123" t="s">
        <v>298</v>
      </c>
      <c r="E81" s="739">
        <f>(RATES!$H$10)</f>
        <v>0.02</v>
      </c>
      <c r="G81" s="214"/>
      <c r="H81" s="215"/>
      <c r="J81" s="79"/>
      <c r="K81" s="207">
        <f>ROUND($E81*(K44+K45+K46+K48+K49+K50+K51+K52+K53),0)</f>
        <v>0</v>
      </c>
      <c r="L81" s="208">
        <f>ROUND($E81*(L48+L49+L50+L51+L52+L53),0)</f>
        <v>0</v>
      </c>
      <c r="M81" s="209">
        <f>ROUND($E81*(M48+M49+M50+M51+M52+M53),0)</f>
        <v>0</v>
      </c>
      <c r="N81" s="512"/>
      <c r="O81" s="145">
        <f>ROUND($E81*(O44+O45+O46+O48+O49+O50+O51+O52+O53),0)</f>
        <v>0</v>
      </c>
      <c r="P81" s="146">
        <f>ROUND($E81*(P48+P49+P50+P51+P52+P53),0)</f>
        <v>0</v>
      </c>
      <c r="Q81" s="147">
        <f>ROUND($E81*(Q48+Q49+Q50+Q51+Q52+Q53),0)</f>
        <v>0</v>
      </c>
      <c r="R81" s="475"/>
      <c r="S81" s="207">
        <f>ROUND($E81*(S44+S45+S46+S48+S49+S50+S51+S52+S53),0)</f>
        <v>0</v>
      </c>
      <c r="T81" s="208">
        <f>ROUND($E81*(T48+T49+T50+T51+T52+T53),0)</f>
        <v>0</v>
      </c>
      <c r="U81" s="209">
        <f>ROUND($E81*(U48+U49+U50+U51+U52+U53),0)</f>
        <v>0</v>
      </c>
      <c r="V81" s="525"/>
      <c r="W81" s="145">
        <f>ROUND($E81*(W44+W45+W46+W48+W49+W50+W51+W52+W53),0)</f>
        <v>0</v>
      </c>
      <c r="X81" s="146">
        <f>ROUND($E81*(X48+X49+X50+X51+X52+X53),0)</f>
        <v>0</v>
      </c>
      <c r="Y81" s="147">
        <f>ROUND($E81*(Y48+Y49+Y50+Y51+Y52+Y53),0)</f>
        <v>0</v>
      </c>
      <c r="Z81" s="541"/>
      <c r="AA81" s="207">
        <f>ROUND($E81*(AA44+AA45+AA46+AA48+AA49+AA50+AA51+AA52+AA53),0)</f>
        <v>0</v>
      </c>
      <c r="AB81" s="208">
        <f>ROUND($E81*(AB44+AB45+AB46+AB48+AB49+AB50+AB51+AB52+AB53),0)</f>
        <v>0</v>
      </c>
      <c r="AC81" s="209">
        <f>ROUND($E81*(AC48+AC49+AC50+AC51+AC52+AC53),0)</f>
        <v>0</v>
      </c>
      <c r="AD81" s="561"/>
      <c r="AE81" s="185">
        <f t="shared" si="31"/>
        <v>0</v>
      </c>
      <c r="AF81" s="210">
        <f t="shared" si="32"/>
        <v>0</v>
      </c>
      <c r="AG81" s="210">
        <f t="shared" si="33"/>
        <v>0</v>
      </c>
      <c r="AH81" s="179"/>
      <c r="AI81" s="187">
        <f t="shared" si="30"/>
        <v>0</v>
      </c>
    </row>
    <row r="82" spans="1:35" ht="18.75" customHeight="1">
      <c r="A82" s="18"/>
      <c r="B82" s="18"/>
      <c r="C82" s="18"/>
      <c r="D82" s="123"/>
      <c r="E82" s="173"/>
      <c r="F82" s="620" t="s">
        <v>240</v>
      </c>
      <c r="G82" s="620" t="s">
        <v>241</v>
      </c>
      <c r="H82" s="621" t="s">
        <v>242</v>
      </c>
      <c r="I82" s="622"/>
      <c r="J82" s="79"/>
      <c r="K82" s="207"/>
      <c r="L82" s="208"/>
      <c r="M82" s="209"/>
      <c r="N82" s="512"/>
      <c r="O82" s="145"/>
      <c r="P82" s="146"/>
      <c r="Q82" s="147"/>
      <c r="R82" s="475"/>
      <c r="S82" s="207"/>
      <c r="T82" s="208"/>
      <c r="U82" s="209"/>
      <c r="V82" s="525"/>
      <c r="W82" s="145"/>
      <c r="X82" s="146"/>
      <c r="Y82" s="147"/>
      <c r="Z82" s="541"/>
      <c r="AA82" s="207"/>
      <c r="AB82" s="208"/>
      <c r="AC82" s="209"/>
      <c r="AD82" s="561"/>
      <c r="AE82" s="185"/>
      <c r="AF82" s="210"/>
      <c r="AG82" s="210"/>
      <c r="AH82" s="179"/>
      <c r="AI82" s="187"/>
    </row>
    <row r="83" spans="1:35" ht="20.25" customHeight="1">
      <c r="A83" s="216"/>
      <c r="B83" s="217"/>
      <c r="C83" s="217"/>
      <c r="D83" s="21" t="s">
        <v>189</v>
      </c>
      <c r="E83" s="141"/>
      <c r="F83" s="171">
        <v>0</v>
      </c>
      <c r="G83" s="171">
        <v>0</v>
      </c>
      <c r="H83" s="169">
        <v>0</v>
      </c>
      <c r="I83" s="169"/>
      <c r="J83" s="169"/>
      <c r="K83" s="207">
        <v>0</v>
      </c>
      <c r="L83" s="208">
        <v>0</v>
      </c>
      <c r="M83" s="209">
        <f>(F44*I83)+(F45*I83)+(F46*I83)+(F48*F83)+(F49*G83)+(F50*H83)+(F51*F83)+(F52*G83)+(F53*H83)</f>
        <v>0</v>
      </c>
      <c r="N83" s="514"/>
      <c r="O83" s="148">
        <v>0</v>
      </c>
      <c r="P83" s="149">
        <v>0</v>
      </c>
      <c r="Q83" s="147">
        <f>(F48*F83)+(F49*G83)+(F50*H83)+(F51*F83)+(F52*G83)+(F53*H83)</f>
        <v>0</v>
      </c>
      <c r="R83" s="475"/>
      <c r="S83" s="211">
        <v>0</v>
      </c>
      <c r="T83" s="212">
        <v>0</v>
      </c>
      <c r="U83" s="209">
        <f>(F48*F83)+(F49*G83)+(F50*H83)+(F51*F83)+(F52*G83)+(F53*H83)</f>
        <v>0</v>
      </c>
      <c r="V83" s="525"/>
      <c r="W83" s="218">
        <v>0</v>
      </c>
      <c r="X83" s="220">
        <v>0</v>
      </c>
      <c r="Y83" s="150">
        <f>(F48*F83)+(F49*G83)+(F50*H83)+(F51*F83)+(F52*G83)+(F53*H83)</f>
        <v>0</v>
      </c>
      <c r="Z83" s="541"/>
      <c r="AA83" s="211">
        <v>0</v>
      </c>
      <c r="AB83" s="212">
        <v>0</v>
      </c>
      <c r="AC83" s="213">
        <f>(F48*F83)+(F49*G83)+(F50*H83)+(F51*F83)+(F52*G83)+(F53*H83)</f>
        <v>0</v>
      </c>
      <c r="AD83" s="567"/>
      <c r="AE83" s="185">
        <f>SUM(K83 + O83+S83+ W83+AA83)</f>
        <v>0</v>
      </c>
      <c r="AF83" s="210">
        <f>SUM(L83 + P83+T83+ X83+AB83)</f>
        <v>0</v>
      </c>
      <c r="AG83" s="210">
        <f>SUM(M83+Q83+U83+Y83+AC83)</f>
        <v>0</v>
      </c>
      <c r="AH83" s="179"/>
      <c r="AI83" s="187">
        <f>SUM(AE83:AG83)</f>
        <v>0</v>
      </c>
    </row>
    <row r="84" spans="1:35" ht="20.25" customHeight="1">
      <c r="A84" s="217"/>
      <c r="B84" s="217"/>
      <c r="C84" s="217"/>
      <c r="D84" s="123" t="s">
        <v>243</v>
      </c>
      <c r="E84" s="141"/>
      <c r="F84" s="171">
        <v>0</v>
      </c>
      <c r="G84" s="171">
        <v>0</v>
      </c>
      <c r="H84" s="169">
        <v>0</v>
      </c>
      <c r="I84" s="169"/>
      <c r="J84" s="169"/>
      <c r="K84" s="207">
        <f>(F48*F84)+(F49*G84)+(F50*H84)+(F51*F84)+(F52*G84)+(F53*H84)</f>
        <v>0</v>
      </c>
      <c r="L84" s="208">
        <v>0</v>
      </c>
      <c r="M84" s="209">
        <v>0</v>
      </c>
      <c r="N84" s="514"/>
      <c r="O84" s="145">
        <f>K84+(K84*(RATES!$H$49))</f>
        <v>0</v>
      </c>
      <c r="P84" s="149">
        <v>0</v>
      </c>
      <c r="Q84" s="150">
        <v>0</v>
      </c>
      <c r="R84" s="475"/>
      <c r="S84" s="207">
        <f>O84+(O84*(RATES!$H$49))</f>
        <v>0</v>
      </c>
      <c r="T84" s="212">
        <v>0</v>
      </c>
      <c r="U84" s="213">
        <f>VALUE(Q84)*0.03</f>
        <v>0</v>
      </c>
      <c r="V84" s="525"/>
      <c r="W84" s="145">
        <f>S84+(S84*(RATES!$H$49))</f>
        <v>0</v>
      </c>
      <c r="X84" s="220">
        <v>0</v>
      </c>
      <c r="Y84" s="150">
        <v>0</v>
      </c>
      <c r="Z84" s="541"/>
      <c r="AA84" s="207">
        <f>W84+(W84*(RATES!$H$49))</f>
        <v>0</v>
      </c>
      <c r="AB84" s="212">
        <f>X84+(X84*(RATES!$H$48))</f>
        <v>0</v>
      </c>
      <c r="AC84" s="213">
        <f>VALUE(Y84)*0.03</f>
        <v>0</v>
      </c>
      <c r="AD84" s="568"/>
      <c r="AE84" s="185">
        <f>SUM(K84:AA84)</f>
        <v>0</v>
      </c>
      <c r="AF84" s="210">
        <f>SUM(L84 + P84+T84+ X84+AB84)</f>
        <v>0</v>
      </c>
      <c r="AG84" s="210">
        <f>SUM(M84 + Q84+U84+ Y84+AC84)</f>
        <v>0</v>
      </c>
      <c r="AH84" s="179"/>
      <c r="AI84" s="187">
        <f t="shared" ref="AI84:AI90" si="35">SUM(AE84:AG84)</f>
        <v>0</v>
      </c>
    </row>
    <row r="85" spans="1:35" ht="20.25" customHeight="1">
      <c r="A85" s="217"/>
      <c r="B85" s="217"/>
      <c r="C85" s="217"/>
      <c r="D85" s="123" t="s">
        <v>299</v>
      </c>
      <c r="E85" s="144"/>
      <c r="F85" s="172">
        <v>0</v>
      </c>
      <c r="G85" s="171">
        <v>0</v>
      </c>
      <c r="H85" s="169">
        <v>0</v>
      </c>
      <c r="I85" s="169"/>
      <c r="J85" s="169"/>
      <c r="K85" s="207">
        <f>(F48*F85)+(F49*G85)+(F50*H85)+(F51*F85)+(F52*G85)+(F53*H85)</f>
        <v>0</v>
      </c>
      <c r="L85" s="208">
        <v>0</v>
      </c>
      <c r="M85" s="209">
        <v>0</v>
      </c>
      <c r="N85" s="514"/>
      <c r="O85" s="145">
        <f>K85+(K85*(RATES!$H$48))</f>
        <v>0</v>
      </c>
      <c r="P85" s="149">
        <v>0</v>
      </c>
      <c r="Q85" s="150">
        <v>0</v>
      </c>
      <c r="R85" s="475"/>
      <c r="S85" s="207">
        <f>O85+(O85*(RATES!$H$48))</f>
        <v>0</v>
      </c>
      <c r="T85" s="212">
        <v>0</v>
      </c>
      <c r="U85" s="213">
        <v>0</v>
      </c>
      <c r="V85" s="525"/>
      <c r="W85" s="145">
        <f>S85+(S85*(RATES!$H$48))</f>
        <v>0</v>
      </c>
      <c r="X85" s="220">
        <v>0</v>
      </c>
      <c r="Y85" s="150">
        <v>0</v>
      </c>
      <c r="Z85" s="541"/>
      <c r="AA85" s="207">
        <f>W85+(W85*(RATES!$H$48))</f>
        <v>0</v>
      </c>
      <c r="AB85" s="212">
        <f>X85+(X85*(RATES!$H$48))</f>
        <v>0</v>
      </c>
      <c r="AC85" s="213">
        <v>0</v>
      </c>
      <c r="AD85" s="568"/>
      <c r="AE85" s="185">
        <f>SUM(K85:AA85)</f>
        <v>0</v>
      </c>
      <c r="AF85" s="210">
        <v>0</v>
      </c>
      <c r="AG85" s="210">
        <v>0</v>
      </c>
      <c r="AH85" s="179"/>
      <c r="AI85" s="187">
        <f t="shared" si="35"/>
        <v>0</v>
      </c>
    </row>
    <row r="86" spans="1:35" ht="20.25" customHeight="1">
      <c r="A86" s="217"/>
      <c r="B86" s="217"/>
      <c r="C86" s="217"/>
      <c r="D86" s="123" t="s">
        <v>300</v>
      </c>
      <c r="E86" s="144"/>
      <c r="F86" s="172">
        <v>0</v>
      </c>
      <c r="G86" s="171">
        <v>0</v>
      </c>
      <c r="H86" s="169">
        <v>0</v>
      </c>
      <c r="I86" s="169"/>
      <c r="J86" s="169"/>
      <c r="K86" s="207">
        <f>(F48*F86)+(F49*G86)+(F50*H86)+(F51*F86)+(F52*G86)+(F53*H86)</f>
        <v>0</v>
      </c>
      <c r="L86" s="208">
        <v>0</v>
      </c>
      <c r="M86" s="209">
        <v>0</v>
      </c>
      <c r="N86" s="514"/>
      <c r="O86" s="145">
        <f>K86+(K86*(RATES!$H$48))</f>
        <v>0</v>
      </c>
      <c r="P86" s="149">
        <v>0</v>
      </c>
      <c r="Q86" s="150">
        <v>0</v>
      </c>
      <c r="R86" s="475"/>
      <c r="S86" s="207">
        <f>O86+(O86*(RATES!$H$48))</f>
        <v>0</v>
      </c>
      <c r="T86" s="212">
        <v>0</v>
      </c>
      <c r="U86" s="213">
        <v>0</v>
      </c>
      <c r="V86" s="525"/>
      <c r="W86" s="145">
        <f>S86+(S86*(RATES!$H$48))</f>
        <v>0</v>
      </c>
      <c r="X86" s="220">
        <v>0</v>
      </c>
      <c r="Y86" s="150">
        <v>0</v>
      </c>
      <c r="Z86" s="546"/>
      <c r="AA86" s="207">
        <f>W86+(W86*(RATES!$H$48))</f>
        <v>0</v>
      </c>
      <c r="AB86" s="212">
        <f>X86+(X86*(RATES!$H$48))</f>
        <v>0</v>
      </c>
      <c r="AC86" s="213">
        <v>0</v>
      </c>
      <c r="AD86" s="561"/>
      <c r="AE86" s="185">
        <f>SUM(K86:AA86)</f>
        <v>0</v>
      </c>
      <c r="AF86" s="210">
        <v>0</v>
      </c>
      <c r="AG86" s="210">
        <v>0</v>
      </c>
      <c r="AH86" s="179"/>
      <c r="AI86" s="187">
        <f t="shared" si="35"/>
        <v>0</v>
      </c>
    </row>
    <row r="87" spans="1:35" ht="20.25" customHeight="1">
      <c r="A87" s="18"/>
      <c r="B87" s="18"/>
      <c r="C87" s="18"/>
      <c r="D87" s="123" t="s">
        <v>297</v>
      </c>
      <c r="E87" s="739">
        <v>0.02</v>
      </c>
      <c r="F87" s="30"/>
      <c r="G87" s="30"/>
      <c r="K87" s="207">
        <f>ROUND(($E87*K54),0)</f>
        <v>0</v>
      </c>
      <c r="L87" s="208">
        <f>$E87*L50</f>
        <v>0</v>
      </c>
      <c r="M87" s="209">
        <f>$E87*M50</f>
        <v>0</v>
      </c>
      <c r="N87" s="514"/>
      <c r="O87" s="145">
        <f>ROUND(($E87*O54),0)</f>
        <v>0</v>
      </c>
      <c r="P87" s="146">
        <f>$E87*P50</f>
        <v>0</v>
      </c>
      <c r="Q87" s="147">
        <f>$E87*Q50</f>
        <v>0</v>
      </c>
      <c r="R87" s="475"/>
      <c r="S87" s="207">
        <f>ROUND(($E87*S54),0)</f>
        <v>0</v>
      </c>
      <c r="T87" s="208">
        <f>$E87*T50</f>
        <v>0</v>
      </c>
      <c r="U87" s="209">
        <f>$E87*U50</f>
        <v>0</v>
      </c>
      <c r="V87" s="525"/>
      <c r="W87" s="145">
        <f>ROUND(($E87*W54),0)</f>
        <v>0</v>
      </c>
      <c r="X87" s="146">
        <f>$E87*X50</f>
        <v>0</v>
      </c>
      <c r="Y87" s="147">
        <f>$E87*Y50</f>
        <v>0</v>
      </c>
      <c r="Z87" s="546"/>
      <c r="AA87" s="207">
        <f>ROUND(($E87*AA54),0)</f>
        <v>0</v>
      </c>
      <c r="AB87" s="208">
        <f>ROUND(($E87*AB54),0)</f>
        <v>0</v>
      </c>
      <c r="AC87" s="209">
        <f>$E87*AC50</f>
        <v>0</v>
      </c>
      <c r="AD87" s="561"/>
      <c r="AE87" s="185">
        <f t="shared" ref="AE87:AG90" si="36">SUM(K87 + O87+S87+ W87+AA87)</f>
        <v>0</v>
      </c>
      <c r="AF87" s="210">
        <f t="shared" si="36"/>
        <v>0</v>
      </c>
      <c r="AG87" s="210">
        <f t="shared" si="36"/>
        <v>0</v>
      </c>
      <c r="AH87" s="179"/>
      <c r="AI87" s="187">
        <f t="shared" si="35"/>
        <v>0</v>
      </c>
    </row>
    <row r="88" spans="1:35" ht="20.25" customHeight="1">
      <c r="A88" s="18"/>
      <c r="B88" s="18"/>
      <c r="C88" s="18"/>
      <c r="D88" s="123" t="s">
        <v>296</v>
      </c>
      <c r="E88" s="739">
        <v>0.16</v>
      </c>
      <c r="F88" s="30"/>
      <c r="G88" s="30"/>
      <c r="K88" s="207">
        <f>ROUND(($E88*K55),0)</f>
        <v>0</v>
      </c>
      <c r="L88" s="208">
        <f>$E88*L55</f>
        <v>0</v>
      </c>
      <c r="M88" s="209">
        <f>$E88*M55</f>
        <v>0</v>
      </c>
      <c r="N88" s="514"/>
      <c r="O88" s="145">
        <f>ROUND(($E88*O55),0)</f>
        <v>0</v>
      </c>
      <c r="P88" s="146">
        <f>$E88*P55</f>
        <v>0</v>
      </c>
      <c r="Q88" s="147">
        <f>$E88*Q55</f>
        <v>0</v>
      </c>
      <c r="R88" s="475"/>
      <c r="S88" s="207">
        <f>ROUND(($E88*S55),0)</f>
        <v>0</v>
      </c>
      <c r="T88" s="208">
        <f>$E88*T55</f>
        <v>0</v>
      </c>
      <c r="U88" s="209">
        <f>$E88*U55</f>
        <v>0</v>
      </c>
      <c r="V88" s="525"/>
      <c r="W88" s="145">
        <f>ROUND(($E88*W55),0)</f>
        <v>0</v>
      </c>
      <c r="X88" s="146">
        <f>$E88*X55</f>
        <v>0</v>
      </c>
      <c r="Y88" s="147">
        <f>$E88*Y55</f>
        <v>0</v>
      </c>
      <c r="Z88" s="546"/>
      <c r="AA88" s="207">
        <f>ROUND(($E88*AA55),0)</f>
        <v>0</v>
      </c>
      <c r="AB88" s="208">
        <f>$E88*AB55</f>
        <v>0</v>
      </c>
      <c r="AC88" s="209">
        <f>$E88*AC55</f>
        <v>0</v>
      </c>
      <c r="AD88" s="561"/>
      <c r="AE88" s="185">
        <f t="shared" si="36"/>
        <v>0</v>
      </c>
      <c r="AF88" s="210">
        <f t="shared" si="36"/>
        <v>0</v>
      </c>
      <c r="AG88" s="210">
        <f t="shared" si="36"/>
        <v>0</v>
      </c>
      <c r="AH88" s="179"/>
      <c r="AI88" s="187">
        <f t="shared" si="35"/>
        <v>0</v>
      </c>
    </row>
    <row r="89" spans="1:35" ht="20.25" customHeight="1">
      <c r="A89" s="18"/>
      <c r="B89" s="18"/>
      <c r="C89" s="18"/>
      <c r="D89" s="617" t="s">
        <v>295</v>
      </c>
      <c r="E89" s="739">
        <v>0.16</v>
      </c>
      <c r="F89" s="30"/>
      <c r="G89" s="30"/>
      <c r="K89" s="259">
        <f>ROUND(($E89*K56),0)</f>
        <v>0</v>
      </c>
      <c r="L89" s="260">
        <f>$E89*L56</f>
        <v>0</v>
      </c>
      <c r="M89" s="261">
        <f>$E89*M56</f>
        <v>0</v>
      </c>
      <c r="N89" s="514"/>
      <c r="O89" s="151">
        <f>ROUND(($E89*O56),0)</f>
        <v>0</v>
      </c>
      <c r="P89" s="152">
        <f>$E89*P56</f>
        <v>0</v>
      </c>
      <c r="Q89" s="153">
        <f>$E89*Q56</f>
        <v>0</v>
      </c>
      <c r="R89" s="475"/>
      <c r="S89" s="259">
        <f>ROUND(($E89*S56),0)</f>
        <v>0</v>
      </c>
      <c r="T89" s="260">
        <f>$E89*T56</f>
        <v>0</v>
      </c>
      <c r="U89" s="261">
        <f>$E89*U56</f>
        <v>0</v>
      </c>
      <c r="V89" s="525"/>
      <c r="W89" s="151">
        <f>ROUND(($E89*W56),0)</f>
        <v>0</v>
      </c>
      <c r="X89" s="152">
        <f>$E89*X56</f>
        <v>0</v>
      </c>
      <c r="Y89" s="153">
        <f>$E89*Y56</f>
        <v>0</v>
      </c>
      <c r="Z89" s="546"/>
      <c r="AA89" s="259">
        <f>ROUND(($E89*AA56),0)</f>
        <v>0</v>
      </c>
      <c r="AB89" s="260">
        <f>$E89*AB56</f>
        <v>0</v>
      </c>
      <c r="AC89" s="261">
        <f>$E89*AC56</f>
        <v>0</v>
      </c>
      <c r="AD89" s="569"/>
      <c r="AE89" s="343">
        <f t="shared" si="36"/>
        <v>0</v>
      </c>
      <c r="AF89" s="344">
        <f t="shared" si="36"/>
        <v>0</v>
      </c>
      <c r="AG89" s="344">
        <f t="shared" si="36"/>
        <v>0</v>
      </c>
      <c r="AH89" s="345"/>
      <c r="AI89" s="329">
        <f t="shared" si="35"/>
        <v>0</v>
      </c>
    </row>
    <row r="90" spans="1:35" s="31" customFormat="1" ht="20.25" customHeight="1">
      <c r="A90" s="29"/>
      <c r="B90" s="29"/>
      <c r="C90" s="29"/>
      <c r="D90" s="154"/>
      <c r="E90" s="371" t="s">
        <v>12</v>
      </c>
      <c r="F90" s="154"/>
      <c r="G90" s="154"/>
      <c r="H90" s="154"/>
      <c r="I90" s="154"/>
      <c r="J90" s="154"/>
      <c r="K90" s="256">
        <f>SUM(K70:K89)</f>
        <v>0</v>
      </c>
      <c r="L90" s="257">
        <f>SUM(L63:L89)</f>
        <v>0</v>
      </c>
      <c r="M90" s="359">
        <f>SUM(M70:M89)</f>
        <v>0</v>
      </c>
      <c r="N90" s="515"/>
      <c r="O90" s="360">
        <f>SUM(O70:O89)</f>
        <v>0</v>
      </c>
      <c r="P90" s="351">
        <f>SUM(P63:P89)</f>
        <v>0</v>
      </c>
      <c r="Q90" s="361">
        <f>SUM(Q70:Q89)</f>
        <v>0</v>
      </c>
      <c r="R90" s="479"/>
      <c r="S90" s="362">
        <f>SUM(S70:S89)</f>
        <v>0</v>
      </c>
      <c r="T90" s="363">
        <f>SUM(T63:T89)</f>
        <v>0</v>
      </c>
      <c r="U90" s="364">
        <f>SUM(U70:U89)</f>
        <v>0</v>
      </c>
      <c r="V90" s="529"/>
      <c r="W90" s="360">
        <f>SUM(W70:W89)</f>
        <v>0</v>
      </c>
      <c r="X90" s="351">
        <f>SUM(X63:X89)</f>
        <v>0</v>
      </c>
      <c r="Y90" s="361">
        <f>SUM(Y70:Y89)</f>
        <v>0</v>
      </c>
      <c r="Z90" s="540"/>
      <c r="AA90" s="362">
        <f>SUM(AA70:AA89)</f>
        <v>0</v>
      </c>
      <c r="AB90" s="363">
        <f>SUM(AB63:AB89)</f>
        <v>0</v>
      </c>
      <c r="AC90" s="364">
        <f>SUM(AC70:AC89)</f>
        <v>0</v>
      </c>
      <c r="AD90" s="558"/>
      <c r="AE90" s="349">
        <f t="shared" si="36"/>
        <v>0</v>
      </c>
      <c r="AF90" s="350">
        <f t="shared" si="36"/>
        <v>0</v>
      </c>
      <c r="AG90" s="350">
        <f t="shared" si="36"/>
        <v>0</v>
      </c>
      <c r="AH90" s="351"/>
      <c r="AI90" s="352">
        <f t="shared" si="35"/>
        <v>0</v>
      </c>
    </row>
    <row r="91" spans="1:35" ht="20.25" customHeight="1">
      <c r="A91" s="18"/>
      <c r="B91" s="18"/>
      <c r="C91" s="18"/>
      <c r="D91" s="18"/>
      <c r="E91" s="29"/>
      <c r="F91" s="29"/>
      <c r="G91" s="29"/>
      <c r="H91" s="29"/>
      <c r="I91" s="29"/>
      <c r="J91" s="29"/>
      <c r="K91" s="207"/>
      <c r="L91" s="208"/>
      <c r="M91" s="262"/>
      <c r="N91" s="512"/>
      <c r="O91" s="202"/>
      <c r="P91" s="179"/>
      <c r="Q91" s="203"/>
      <c r="R91" s="475"/>
      <c r="S91" s="291"/>
      <c r="T91" s="180"/>
      <c r="U91" s="292"/>
      <c r="V91" s="525"/>
      <c r="W91" s="202"/>
      <c r="X91" s="179"/>
      <c r="Y91" s="203"/>
      <c r="Z91" s="546"/>
      <c r="AA91" s="291"/>
      <c r="AB91" s="180"/>
      <c r="AC91" s="292"/>
      <c r="AD91" s="560"/>
      <c r="AE91" s="185"/>
      <c r="AF91" s="210"/>
      <c r="AG91" s="210"/>
      <c r="AH91" s="179"/>
      <c r="AI91" s="187"/>
    </row>
    <row r="92" spans="1:35" s="31" customFormat="1" ht="20.25" customHeight="1">
      <c r="A92" s="29"/>
      <c r="E92" s="372" t="s">
        <v>13</v>
      </c>
      <c r="F92" s="373"/>
      <c r="G92" s="162"/>
      <c r="H92" s="154"/>
      <c r="I92" s="154"/>
      <c r="J92" s="154"/>
      <c r="K92" s="802">
        <f>SUM(K90+K59)</f>
        <v>0</v>
      </c>
      <c r="L92" s="803">
        <f>SUM(L90+L59)</f>
        <v>0</v>
      </c>
      <c r="M92" s="806">
        <f>SUM(M90+M59)</f>
        <v>0</v>
      </c>
      <c r="N92" s="515"/>
      <c r="O92" s="841">
        <f>SUM(O90+O59)</f>
        <v>0</v>
      </c>
      <c r="P92" s="842">
        <f>SUM(P90+P59)</f>
        <v>0</v>
      </c>
      <c r="Q92" s="843">
        <f>SUM(Q90+Q59)</f>
        <v>0</v>
      </c>
      <c r="R92" s="476"/>
      <c r="S92" s="847">
        <f>SUM(S90+S59)</f>
        <v>0</v>
      </c>
      <c r="T92" s="848">
        <f>SUM(T90+T59)</f>
        <v>0</v>
      </c>
      <c r="U92" s="849">
        <f>SUM(U90+U59)</f>
        <v>0</v>
      </c>
      <c r="V92" s="526"/>
      <c r="W92" s="841">
        <f>SUM(W90+W59)</f>
        <v>0</v>
      </c>
      <c r="X92" s="842">
        <f>SUM(X90+X59)</f>
        <v>0</v>
      </c>
      <c r="Y92" s="843">
        <f>SUM(Y90+Y59)</f>
        <v>0</v>
      </c>
      <c r="Z92" s="547"/>
      <c r="AA92" s="847">
        <f>SUM(AA90+AA59)</f>
        <v>0</v>
      </c>
      <c r="AB92" s="848">
        <f>SUM(AB90+AB59)</f>
        <v>0</v>
      </c>
      <c r="AC92" s="849">
        <f>SUM(AC90+AC59)</f>
        <v>0</v>
      </c>
      <c r="AD92" s="570"/>
      <c r="AE92" s="798">
        <f>SUM(K92 + O92+S92+ W92+AA92)</f>
        <v>0</v>
      </c>
      <c r="AF92" s="799">
        <f>SUM(L92 + P92+T92+ X92+AB92)</f>
        <v>0</v>
      </c>
      <c r="AG92" s="799">
        <f>SUM(M92 + Q92+U92+ Y92+AC92)</f>
        <v>0</v>
      </c>
      <c r="AH92" s="800"/>
      <c r="AI92" s="801">
        <f>SUM(AE92:AG92)</f>
        <v>0</v>
      </c>
    </row>
    <row r="93" spans="1:35" s="31" customFormat="1" ht="20.25" customHeight="1">
      <c r="A93" s="29"/>
      <c r="B93" s="372"/>
      <c r="C93" s="373"/>
      <c r="D93" s="162"/>
      <c r="E93" s="154"/>
      <c r="F93" s="154"/>
      <c r="G93" s="154"/>
      <c r="H93" s="154"/>
      <c r="I93" s="154"/>
      <c r="J93" s="154"/>
      <c r="K93" s="256"/>
      <c r="L93" s="257"/>
      <c r="M93" s="258"/>
      <c r="N93" s="515"/>
      <c r="O93" s="365"/>
      <c r="P93" s="366"/>
      <c r="Q93" s="367"/>
      <c r="R93" s="476"/>
      <c r="S93" s="368"/>
      <c r="T93" s="369"/>
      <c r="U93" s="370"/>
      <c r="V93" s="526"/>
      <c r="W93" s="365"/>
      <c r="X93" s="366"/>
      <c r="Y93" s="367"/>
      <c r="Z93" s="547"/>
      <c r="AA93" s="368"/>
      <c r="AB93" s="369"/>
      <c r="AC93" s="370"/>
      <c r="AD93" s="570"/>
      <c r="AE93" s="349"/>
      <c r="AF93" s="350"/>
      <c r="AG93" s="350"/>
      <c r="AH93" s="351"/>
      <c r="AI93" s="352"/>
    </row>
    <row r="94" spans="1:35" ht="20.25" customHeight="1">
      <c r="A94" s="18"/>
      <c r="B94" s="21" t="s">
        <v>14</v>
      </c>
      <c r="C94" s="35" t="s">
        <v>15</v>
      </c>
      <c r="D94" s="18"/>
      <c r="E94" s="29"/>
      <c r="F94" s="29"/>
      <c r="G94" s="29"/>
      <c r="H94" s="29"/>
      <c r="I94" s="29"/>
      <c r="J94" s="29"/>
      <c r="K94" s="207"/>
      <c r="L94" s="208"/>
      <c r="M94" s="249"/>
      <c r="N94" s="512"/>
      <c r="O94" s="202"/>
      <c r="P94" s="179"/>
      <c r="Q94" s="203"/>
      <c r="R94" s="475"/>
      <c r="S94" s="291"/>
      <c r="T94" s="180"/>
      <c r="U94" s="292"/>
      <c r="V94" s="525"/>
      <c r="W94" s="202"/>
      <c r="X94" s="179"/>
      <c r="Y94" s="203"/>
      <c r="Z94" s="546"/>
      <c r="AA94" s="291"/>
      <c r="AB94" s="180"/>
      <c r="AC94" s="292"/>
      <c r="AD94" s="560"/>
      <c r="AE94" s="185"/>
      <c r="AF94" s="210"/>
      <c r="AG94" s="210"/>
      <c r="AH94" s="179"/>
      <c r="AI94" s="187"/>
    </row>
    <row r="95" spans="1:35" ht="20.25" customHeight="1">
      <c r="A95" s="18"/>
      <c r="B95" s="21"/>
      <c r="D95" s="21" t="s">
        <v>83</v>
      </c>
      <c r="E95" s="90"/>
      <c r="F95" s="29"/>
      <c r="G95" s="29"/>
      <c r="H95" s="29"/>
      <c r="I95" s="29"/>
      <c r="J95" s="29"/>
      <c r="K95" s="248">
        <v>0</v>
      </c>
      <c r="L95" s="178">
        <v>0</v>
      </c>
      <c r="M95" s="249">
        <v>0</v>
      </c>
      <c r="N95" s="512"/>
      <c r="O95" s="218">
        <v>0</v>
      </c>
      <c r="P95" s="324">
        <v>0</v>
      </c>
      <c r="Q95" s="325">
        <v>0</v>
      </c>
      <c r="R95" s="475"/>
      <c r="S95" s="248">
        <v>0</v>
      </c>
      <c r="T95" s="293">
        <v>0</v>
      </c>
      <c r="U95" s="294">
        <v>0</v>
      </c>
      <c r="V95" s="525"/>
      <c r="W95" s="218">
        <v>0</v>
      </c>
      <c r="X95" s="324">
        <v>0</v>
      </c>
      <c r="Y95" s="325">
        <v>0</v>
      </c>
      <c r="Z95" s="546"/>
      <c r="AA95" s="248">
        <v>0</v>
      </c>
      <c r="AB95" s="293">
        <v>0</v>
      </c>
      <c r="AC95" s="294">
        <v>0</v>
      </c>
      <c r="AD95" s="560"/>
      <c r="AE95" s="185">
        <f t="shared" ref="AE95:AG99" si="37">SUM(K95 + O95+S95+ W95+AA95)</f>
        <v>0</v>
      </c>
      <c r="AF95" s="210">
        <f t="shared" si="37"/>
        <v>0</v>
      </c>
      <c r="AG95" s="210">
        <f t="shared" si="37"/>
        <v>0</v>
      </c>
      <c r="AH95" s="179"/>
      <c r="AI95" s="187">
        <f>SUM(AE95:AG95)</f>
        <v>0</v>
      </c>
    </row>
    <row r="96" spans="1:35" ht="20.25" customHeight="1">
      <c r="A96" s="18"/>
      <c r="B96" s="21"/>
      <c r="D96" s="21" t="s">
        <v>83</v>
      </c>
      <c r="E96" s="90" t="s">
        <v>16</v>
      </c>
      <c r="F96" s="29"/>
      <c r="G96" s="29"/>
      <c r="H96" s="29"/>
      <c r="I96" s="29"/>
      <c r="J96" s="29"/>
      <c r="K96" s="248">
        <v>0</v>
      </c>
      <c r="L96" s="178">
        <v>0</v>
      </c>
      <c r="M96" s="249">
        <v>0</v>
      </c>
      <c r="N96" s="512"/>
      <c r="O96" s="218">
        <v>0</v>
      </c>
      <c r="P96" s="324">
        <v>0</v>
      </c>
      <c r="Q96" s="325">
        <v>0</v>
      </c>
      <c r="R96" s="475"/>
      <c r="S96" s="248">
        <v>0</v>
      </c>
      <c r="T96" s="293">
        <v>0</v>
      </c>
      <c r="U96" s="294">
        <v>0</v>
      </c>
      <c r="V96" s="525"/>
      <c r="W96" s="218">
        <v>0</v>
      </c>
      <c r="X96" s="324">
        <v>0</v>
      </c>
      <c r="Y96" s="325">
        <v>0</v>
      </c>
      <c r="Z96" s="546"/>
      <c r="AA96" s="248">
        <v>0</v>
      </c>
      <c r="AB96" s="293">
        <v>0</v>
      </c>
      <c r="AC96" s="294">
        <v>0</v>
      </c>
      <c r="AD96" s="560"/>
      <c r="AE96" s="185">
        <f t="shared" si="37"/>
        <v>0</v>
      </c>
      <c r="AF96" s="210">
        <f t="shared" si="37"/>
        <v>0</v>
      </c>
      <c r="AG96" s="210">
        <f t="shared" si="37"/>
        <v>0</v>
      </c>
      <c r="AH96" s="179"/>
      <c r="AI96" s="187">
        <f>SUM(AE96:AG96)</f>
        <v>0</v>
      </c>
    </row>
    <row r="97" spans="1:35" ht="20.25" customHeight="1">
      <c r="A97" s="18"/>
      <c r="B97" s="18"/>
      <c r="D97" s="2" t="s">
        <v>147</v>
      </c>
      <c r="E97" s="90"/>
      <c r="F97" s="31"/>
      <c r="G97" s="31"/>
      <c r="H97" s="31"/>
      <c r="I97" s="31"/>
      <c r="J97" s="31"/>
      <c r="K97" s="248">
        <v>0</v>
      </c>
      <c r="L97" s="178">
        <v>0</v>
      </c>
      <c r="M97" s="249">
        <v>0</v>
      </c>
      <c r="N97" s="512"/>
      <c r="O97" s="218">
        <v>0</v>
      </c>
      <c r="P97" s="324">
        <v>0</v>
      </c>
      <c r="Q97" s="325">
        <v>0</v>
      </c>
      <c r="R97" s="480"/>
      <c r="S97" s="248">
        <v>0</v>
      </c>
      <c r="T97" s="293">
        <v>0</v>
      </c>
      <c r="U97" s="294">
        <v>0</v>
      </c>
      <c r="V97" s="530"/>
      <c r="W97" s="218">
        <v>0</v>
      </c>
      <c r="X97" s="324">
        <v>0</v>
      </c>
      <c r="Y97" s="325">
        <v>0</v>
      </c>
      <c r="Z97" s="548"/>
      <c r="AA97" s="248">
        <v>0</v>
      </c>
      <c r="AB97" s="293">
        <v>0</v>
      </c>
      <c r="AC97" s="294">
        <v>0</v>
      </c>
      <c r="AD97" s="571"/>
      <c r="AE97" s="185">
        <f t="shared" si="37"/>
        <v>0</v>
      </c>
      <c r="AF97" s="210">
        <f t="shared" si="37"/>
        <v>0</v>
      </c>
      <c r="AG97" s="210">
        <f t="shared" si="37"/>
        <v>0</v>
      </c>
      <c r="AH97" s="179"/>
      <c r="AI97" s="187">
        <f>SUM(AE97:AG97)</f>
        <v>0</v>
      </c>
    </row>
    <row r="98" spans="1:35" ht="20.25" customHeight="1" thickBot="1">
      <c r="A98" s="18"/>
      <c r="B98" s="18"/>
      <c r="D98" s="18" t="s">
        <v>147</v>
      </c>
      <c r="E98" s="90" t="s">
        <v>16</v>
      </c>
      <c r="F98" s="31"/>
      <c r="G98" s="31"/>
      <c r="H98" s="31"/>
      <c r="I98" s="31"/>
      <c r="J98" s="31"/>
      <c r="K98" s="248">
        <v>0</v>
      </c>
      <c r="L98" s="178">
        <v>0</v>
      </c>
      <c r="M98" s="263">
        <v>0</v>
      </c>
      <c r="N98" s="512"/>
      <c r="O98" s="219">
        <v>0</v>
      </c>
      <c r="P98" s="326">
        <v>0</v>
      </c>
      <c r="Q98" s="327">
        <v>0</v>
      </c>
      <c r="R98" s="480"/>
      <c r="S98" s="295">
        <v>0</v>
      </c>
      <c r="T98" s="296">
        <v>0</v>
      </c>
      <c r="U98" s="297">
        <v>0</v>
      </c>
      <c r="V98" s="530"/>
      <c r="W98" s="219">
        <v>0</v>
      </c>
      <c r="X98" s="326">
        <v>0</v>
      </c>
      <c r="Y98" s="327">
        <v>0</v>
      </c>
      <c r="Z98" s="549"/>
      <c r="AA98" s="295">
        <v>0</v>
      </c>
      <c r="AB98" s="296">
        <v>0</v>
      </c>
      <c r="AC98" s="297">
        <v>0</v>
      </c>
      <c r="AD98" s="572"/>
      <c r="AE98" s="346">
        <f t="shared" si="37"/>
        <v>0</v>
      </c>
      <c r="AF98" s="344">
        <f t="shared" si="37"/>
        <v>0</v>
      </c>
      <c r="AG98" s="344">
        <f t="shared" si="37"/>
        <v>0</v>
      </c>
      <c r="AH98" s="347"/>
      <c r="AI98" s="329">
        <f>SUM(AE98:AG98)</f>
        <v>0</v>
      </c>
    </row>
    <row r="99" spans="1:35" s="31" customFormat="1" ht="20.25" customHeight="1">
      <c r="A99" s="29"/>
      <c r="B99" s="29"/>
      <c r="C99" s="29"/>
      <c r="D99" s="371" t="s">
        <v>17</v>
      </c>
      <c r="E99" s="154"/>
      <c r="F99" s="154"/>
      <c r="G99" s="154"/>
      <c r="H99" s="154"/>
      <c r="I99" s="154"/>
      <c r="J99" s="154"/>
      <c r="K99" s="836">
        <f>SUM(K95:K98)</f>
        <v>0</v>
      </c>
      <c r="L99" s="837">
        <f>SUM(L95:L98)</f>
        <v>0</v>
      </c>
      <c r="M99" s="838">
        <f>SUM(M95:M98)</f>
        <v>0</v>
      </c>
      <c r="N99" s="515"/>
      <c r="O99" s="839">
        <f>SUM(O95:O98)</f>
        <v>0</v>
      </c>
      <c r="P99" s="800">
        <f>SUM(P95:P98)</f>
        <v>0</v>
      </c>
      <c r="Q99" s="840">
        <f>SUM(Q95:Q98)</f>
        <v>0</v>
      </c>
      <c r="R99" s="479"/>
      <c r="S99" s="850">
        <f>SUM(S95:S98)</f>
        <v>0</v>
      </c>
      <c r="T99" s="851">
        <f>SUM(T95:T98)</f>
        <v>0</v>
      </c>
      <c r="U99" s="852">
        <f>SUM(U95:U98)</f>
        <v>0</v>
      </c>
      <c r="V99" s="529"/>
      <c r="W99" s="839">
        <f>SUM(W95:W98)</f>
        <v>0</v>
      </c>
      <c r="X99" s="800">
        <f>SUM(X95:X98)</f>
        <v>0</v>
      </c>
      <c r="Y99" s="840">
        <f>SUM(Y95:Y98)</f>
        <v>0</v>
      </c>
      <c r="Z99" s="540"/>
      <c r="AA99" s="850">
        <f>SUM(AA95:AA98)</f>
        <v>0</v>
      </c>
      <c r="AB99" s="851">
        <f>SUM(AB95:AB98)</f>
        <v>0</v>
      </c>
      <c r="AC99" s="852">
        <f>SUM(AC95:AC98)</f>
        <v>0</v>
      </c>
      <c r="AD99" s="558"/>
      <c r="AE99" s="501">
        <f t="shared" si="37"/>
        <v>0</v>
      </c>
      <c r="AF99" s="502">
        <f t="shared" si="37"/>
        <v>0</v>
      </c>
      <c r="AG99" s="502">
        <f t="shared" si="37"/>
        <v>0</v>
      </c>
      <c r="AH99" s="503"/>
      <c r="AI99" s="463">
        <f>SUM(AE99:AG99)</f>
        <v>0</v>
      </c>
    </row>
    <row r="100" spans="1:35" ht="20.25" customHeight="1">
      <c r="A100" s="18"/>
      <c r="B100" s="18"/>
      <c r="C100" s="18"/>
      <c r="D100" s="29"/>
      <c r="E100" s="29"/>
      <c r="F100" s="29"/>
      <c r="G100" s="29"/>
      <c r="H100" s="29"/>
      <c r="I100" s="29"/>
      <c r="J100" s="29"/>
      <c r="K100" s="207"/>
      <c r="L100" s="208"/>
      <c r="M100" s="249"/>
      <c r="N100" s="512"/>
      <c r="O100" s="202"/>
      <c r="P100" s="179"/>
      <c r="Q100" s="203"/>
      <c r="R100" s="475"/>
      <c r="S100" s="291"/>
      <c r="T100" s="180"/>
      <c r="U100" s="292"/>
      <c r="V100" s="525"/>
      <c r="W100" s="202"/>
      <c r="X100" s="179"/>
      <c r="Y100" s="203"/>
      <c r="Z100" s="546"/>
      <c r="AA100" s="291"/>
      <c r="AB100" s="180"/>
      <c r="AC100" s="292"/>
      <c r="AD100" s="560"/>
      <c r="AE100" s="185"/>
      <c r="AF100" s="210"/>
      <c r="AG100" s="210"/>
      <c r="AH100" s="179"/>
      <c r="AI100" s="187"/>
    </row>
    <row r="101" spans="1:35" ht="20.25" customHeight="1">
      <c r="A101" s="18"/>
      <c r="B101" s="21" t="s">
        <v>18</v>
      </c>
      <c r="C101" s="35" t="s">
        <v>19</v>
      </c>
      <c r="D101" s="18"/>
      <c r="E101" s="18"/>
      <c r="F101" s="18"/>
      <c r="G101" s="18"/>
      <c r="H101" s="18"/>
      <c r="I101" s="18"/>
      <c r="J101" s="18"/>
      <c r="K101" s="264" t="s">
        <v>0</v>
      </c>
      <c r="L101" s="265" t="s">
        <v>0</v>
      </c>
      <c r="M101" s="249"/>
      <c r="N101" s="512"/>
      <c r="O101" s="202"/>
      <c r="P101" s="179"/>
      <c r="Q101" s="203"/>
      <c r="R101" s="475"/>
      <c r="S101" s="291"/>
      <c r="T101" s="180"/>
      <c r="U101" s="292"/>
      <c r="V101" s="525"/>
      <c r="W101" s="202"/>
      <c r="X101" s="179"/>
      <c r="Y101" s="203"/>
      <c r="Z101" s="546"/>
      <c r="AA101" s="291"/>
      <c r="AB101" s="180"/>
      <c r="AC101" s="292"/>
      <c r="AD101" s="560"/>
      <c r="AE101" s="185"/>
      <c r="AF101" s="210"/>
      <c r="AG101" s="210"/>
      <c r="AH101" s="179"/>
      <c r="AI101" s="187"/>
    </row>
    <row r="102" spans="1:35" ht="20.25" customHeight="1">
      <c r="A102" s="18"/>
      <c r="B102" s="18"/>
      <c r="C102" s="18"/>
      <c r="D102" s="21" t="s">
        <v>20</v>
      </c>
      <c r="E102" s="85" t="s">
        <v>16</v>
      </c>
      <c r="K102" s="248">
        <v>0</v>
      </c>
      <c r="L102" s="178">
        <v>0</v>
      </c>
      <c r="M102" s="249">
        <v>0</v>
      </c>
      <c r="N102" s="512"/>
      <c r="O102" s="218">
        <v>0</v>
      </c>
      <c r="P102" s="186">
        <v>0</v>
      </c>
      <c r="Q102" s="187">
        <v>0</v>
      </c>
      <c r="R102" s="477"/>
      <c r="S102" s="248">
        <v>0</v>
      </c>
      <c r="T102" s="298">
        <v>0</v>
      </c>
      <c r="U102" s="299">
        <v>0</v>
      </c>
      <c r="V102" s="527"/>
      <c r="W102" s="218">
        <v>0</v>
      </c>
      <c r="X102" s="186">
        <v>0</v>
      </c>
      <c r="Y102" s="187">
        <v>0</v>
      </c>
      <c r="Z102" s="550"/>
      <c r="AA102" s="248">
        <v>0</v>
      </c>
      <c r="AB102" s="298">
        <v>0</v>
      </c>
      <c r="AC102" s="299">
        <v>0</v>
      </c>
      <c r="AD102" s="569"/>
      <c r="AE102" s="185">
        <f t="shared" ref="AE102:AG104" si="38">SUM(K102 + O102+S102+ W102+AA102)</f>
        <v>0</v>
      </c>
      <c r="AF102" s="210">
        <f t="shared" si="38"/>
        <v>0</v>
      </c>
      <c r="AG102" s="210">
        <f t="shared" si="38"/>
        <v>0</v>
      </c>
      <c r="AH102" s="179"/>
      <c r="AI102" s="187">
        <f>SUM(AE102:AG102)</f>
        <v>0</v>
      </c>
    </row>
    <row r="103" spans="1:35" ht="20.25" customHeight="1" thickBot="1">
      <c r="A103" s="18"/>
      <c r="B103" s="18"/>
      <c r="C103" s="18"/>
      <c r="D103" s="21" t="s">
        <v>165</v>
      </c>
      <c r="E103" s="85" t="s">
        <v>16</v>
      </c>
      <c r="K103" s="248">
        <v>0</v>
      </c>
      <c r="L103" s="178">
        <v>0</v>
      </c>
      <c r="M103" s="263">
        <v>0</v>
      </c>
      <c r="N103" s="512"/>
      <c r="O103" s="219">
        <v>0</v>
      </c>
      <c r="P103" s="328">
        <v>0</v>
      </c>
      <c r="Q103" s="329">
        <v>0</v>
      </c>
      <c r="R103" s="477"/>
      <c r="S103" s="295">
        <v>0</v>
      </c>
      <c r="T103" s="300">
        <v>0</v>
      </c>
      <c r="U103" s="301">
        <v>0</v>
      </c>
      <c r="V103" s="527"/>
      <c r="W103" s="219">
        <v>0</v>
      </c>
      <c r="X103" s="328">
        <v>0</v>
      </c>
      <c r="Y103" s="329">
        <v>0</v>
      </c>
      <c r="Z103" s="543"/>
      <c r="AA103" s="295">
        <v>0</v>
      </c>
      <c r="AB103" s="300">
        <v>0</v>
      </c>
      <c r="AC103" s="301">
        <v>0</v>
      </c>
      <c r="AD103" s="561"/>
      <c r="AE103" s="346">
        <f t="shared" si="38"/>
        <v>0</v>
      </c>
      <c r="AF103" s="344">
        <f t="shared" si="38"/>
        <v>0</v>
      </c>
      <c r="AG103" s="344">
        <f t="shared" si="38"/>
        <v>0</v>
      </c>
      <c r="AH103" s="347"/>
      <c r="AI103" s="329">
        <f>SUM(AE103:AG103)</f>
        <v>0</v>
      </c>
    </row>
    <row r="104" spans="1:35" s="31" customFormat="1" ht="20.25" customHeight="1">
      <c r="A104" s="29"/>
      <c r="B104" s="29"/>
      <c r="C104" s="29"/>
      <c r="D104" s="371" t="s">
        <v>21</v>
      </c>
      <c r="E104" s="154"/>
      <c r="F104" s="154"/>
      <c r="G104" s="154"/>
      <c r="H104" s="154"/>
      <c r="I104" s="154"/>
      <c r="J104" s="154"/>
      <c r="K104" s="836">
        <f>SUM(K102:K103)</f>
        <v>0</v>
      </c>
      <c r="L104" s="837">
        <f>SUM(L102:L103)</f>
        <v>0</v>
      </c>
      <c r="M104" s="838">
        <f>SUM(M102:M103)</f>
        <v>0</v>
      </c>
      <c r="N104" s="515"/>
      <c r="O104" s="798">
        <f>SUM(O102:O103)</f>
        <v>0</v>
      </c>
      <c r="P104" s="835">
        <f>SUM(P102:P103)</f>
        <v>0</v>
      </c>
      <c r="Q104" s="801">
        <f>SUM(Q102:Q103)</f>
        <v>0</v>
      </c>
      <c r="R104" s="479"/>
      <c r="S104" s="858">
        <f>SUM(S102:S103)</f>
        <v>0</v>
      </c>
      <c r="T104" s="859">
        <f>SUM(T102:T103)</f>
        <v>0</v>
      </c>
      <c r="U104" s="860">
        <f>SUM(U102:U103)</f>
        <v>0</v>
      </c>
      <c r="V104" s="529"/>
      <c r="W104" s="798">
        <f>SUM(W102:W103)</f>
        <v>0</v>
      </c>
      <c r="X104" s="835">
        <f>SUM(X102:X103)</f>
        <v>0</v>
      </c>
      <c r="Y104" s="801">
        <f>SUM(Y102:Y103)</f>
        <v>0</v>
      </c>
      <c r="Z104" s="540"/>
      <c r="AA104" s="858">
        <f>SUM(AA102:AA103)</f>
        <v>0</v>
      </c>
      <c r="AB104" s="859">
        <f>SUM(AB102:AB103)</f>
        <v>0</v>
      </c>
      <c r="AC104" s="860">
        <f>SUM(AC102:AC103)</f>
        <v>0</v>
      </c>
      <c r="AD104" s="558"/>
      <c r="AE104" s="501">
        <f t="shared" si="38"/>
        <v>0</v>
      </c>
      <c r="AF104" s="502">
        <f t="shared" si="38"/>
        <v>0</v>
      </c>
      <c r="AG104" s="502">
        <f t="shared" si="38"/>
        <v>0</v>
      </c>
      <c r="AH104" s="503"/>
      <c r="AI104" s="463">
        <f>SUM(AE104:AG104)</f>
        <v>0</v>
      </c>
    </row>
    <row r="105" spans="1:35" ht="20.25" customHeight="1">
      <c r="A105" s="18"/>
      <c r="B105" s="18"/>
      <c r="C105" s="18"/>
      <c r="D105" s="29"/>
      <c r="E105" s="29"/>
      <c r="F105" s="29"/>
      <c r="G105" s="29"/>
      <c r="H105" s="29"/>
      <c r="I105" s="29"/>
      <c r="J105" s="29"/>
      <c r="K105" s="207"/>
      <c r="L105" s="208"/>
      <c r="M105" s="249"/>
      <c r="N105" s="512"/>
      <c r="O105" s="202"/>
      <c r="P105" s="179"/>
      <c r="Q105" s="203"/>
      <c r="R105" s="475"/>
      <c r="S105" s="291"/>
      <c r="T105" s="180"/>
      <c r="U105" s="292"/>
      <c r="V105" s="525"/>
      <c r="W105" s="202"/>
      <c r="X105" s="179"/>
      <c r="Y105" s="203"/>
      <c r="Z105" s="546"/>
      <c r="AA105" s="291"/>
      <c r="AB105" s="180"/>
      <c r="AC105" s="292"/>
      <c r="AD105" s="560"/>
      <c r="AE105" s="185"/>
      <c r="AF105" s="210"/>
      <c r="AG105" s="210"/>
      <c r="AH105" s="179"/>
      <c r="AI105" s="187"/>
    </row>
    <row r="106" spans="1:35" ht="20.25" customHeight="1">
      <c r="A106" s="18"/>
      <c r="B106" s="123" t="s">
        <v>239</v>
      </c>
      <c r="C106" s="35" t="s">
        <v>264</v>
      </c>
      <c r="D106" s="18"/>
      <c r="E106" s="18"/>
      <c r="F106" s="18"/>
      <c r="G106" s="18"/>
      <c r="H106" s="18"/>
      <c r="I106" s="18"/>
      <c r="J106" s="18"/>
      <c r="K106" s="264" t="s">
        <v>0</v>
      </c>
      <c r="L106" s="265" t="s">
        <v>0</v>
      </c>
      <c r="M106" s="249"/>
      <c r="N106" s="512"/>
      <c r="O106" s="202"/>
      <c r="P106" s="179"/>
      <c r="Q106" s="203"/>
      <c r="R106" s="475"/>
      <c r="S106" s="291"/>
      <c r="T106" s="180"/>
      <c r="U106" s="292"/>
      <c r="V106" s="525"/>
      <c r="W106" s="202"/>
      <c r="X106" s="179"/>
      <c r="Y106" s="203"/>
      <c r="Z106" s="546"/>
      <c r="AA106" s="291"/>
      <c r="AB106" s="180"/>
      <c r="AC106" s="292"/>
      <c r="AD106" s="560"/>
      <c r="AE106" s="185"/>
      <c r="AF106" s="210"/>
      <c r="AG106" s="210"/>
      <c r="AH106" s="179"/>
      <c r="AI106" s="187"/>
    </row>
    <row r="107" spans="1:35" ht="20.25" customHeight="1">
      <c r="A107" s="18"/>
      <c r="B107" s="123"/>
      <c r="C107" s="21"/>
      <c r="D107" s="2" t="s">
        <v>261</v>
      </c>
      <c r="E107" s="18"/>
      <c r="F107" s="18"/>
      <c r="G107" s="18"/>
      <c r="H107" s="18"/>
      <c r="I107" s="18"/>
      <c r="J107" s="18"/>
      <c r="K107" s="248">
        <v>0</v>
      </c>
      <c r="L107" s="178">
        <v>0</v>
      </c>
      <c r="M107" s="249">
        <v>0</v>
      </c>
      <c r="N107" s="512"/>
      <c r="O107" s="218">
        <v>0</v>
      </c>
      <c r="P107" s="186">
        <v>0</v>
      </c>
      <c r="Q107" s="187">
        <v>0</v>
      </c>
      <c r="R107" s="475"/>
      <c r="S107" s="248">
        <v>0</v>
      </c>
      <c r="T107" s="298">
        <v>0</v>
      </c>
      <c r="U107" s="299">
        <v>0</v>
      </c>
      <c r="V107" s="525"/>
      <c r="W107" s="218">
        <v>0</v>
      </c>
      <c r="X107" s="186">
        <v>0</v>
      </c>
      <c r="Y107" s="187">
        <v>0</v>
      </c>
      <c r="Z107" s="546"/>
      <c r="AA107" s="248">
        <v>0</v>
      </c>
      <c r="AB107" s="298">
        <v>0</v>
      </c>
      <c r="AC107" s="299">
        <v>0</v>
      </c>
      <c r="AD107" s="560"/>
      <c r="AE107" s="185">
        <f t="shared" ref="AE107:AE129" si="39">SUM(K107 + O107+S107+ W107+AA107)</f>
        <v>0</v>
      </c>
      <c r="AF107" s="210">
        <f t="shared" ref="AF107:AF129" si="40">SUM(L107 + P107+T107+ X107+AB107)</f>
        <v>0</v>
      </c>
      <c r="AG107" s="210">
        <f t="shared" ref="AG107:AG129" si="41">SUM(M107 + Q107+U107+ Y107+AC107)</f>
        <v>0</v>
      </c>
      <c r="AH107" s="179"/>
      <c r="AI107" s="187">
        <f t="shared" ref="AI107:AI124" si="42">SUM(AE107:AG107)</f>
        <v>0</v>
      </c>
    </row>
    <row r="108" spans="1:35" ht="20.25" customHeight="1">
      <c r="A108" s="18"/>
      <c r="B108" s="123"/>
      <c r="C108" s="21"/>
      <c r="D108" s="2" t="s">
        <v>262</v>
      </c>
      <c r="E108" s="18"/>
      <c r="F108" s="18"/>
      <c r="G108" s="18"/>
      <c r="H108" s="18"/>
      <c r="I108" s="18"/>
      <c r="J108" s="18"/>
      <c r="K108" s="248">
        <v>0</v>
      </c>
      <c r="L108" s="178">
        <v>0</v>
      </c>
      <c r="M108" s="249">
        <v>0</v>
      </c>
      <c r="N108" s="512"/>
      <c r="O108" s="218">
        <v>0</v>
      </c>
      <c r="P108" s="186">
        <v>0</v>
      </c>
      <c r="Q108" s="187">
        <v>0</v>
      </c>
      <c r="R108" s="475"/>
      <c r="S108" s="248">
        <v>0</v>
      </c>
      <c r="T108" s="298">
        <v>0</v>
      </c>
      <c r="U108" s="299">
        <v>0</v>
      </c>
      <c r="V108" s="525"/>
      <c r="W108" s="218">
        <v>0</v>
      </c>
      <c r="X108" s="186">
        <v>0</v>
      </c>
      <c r="Y108" s="187">
        <v>0</v>
      </c>
      <c r="Z108" s="546"/>
      <c r="AA108" s="248">
        <v>0</v>
      </c>
      <c r="AB108" s="298">
        <v>0</v>
      </c>
      <c r="AC108" s="299">
        <v>0</v>
      </c>
      <c r="AD108" s="560"/>
      <c r="AE108" s="185">
        <f t="shared" si="39"/>
        <v>0</v>
      </c>
      <c r="AF108" s="210">
        <f t="shared" si="40"/>
        <v>0</v>
      </c>
      <c r="AG108" s="210">
        <f t="shared" si="41"/>
        <v>0</v>
      </c>
      <c r="AH108" s="179"/>
      <c r="AI108" s="187">
        <f t="shared" si="42"/>
        <v>0</v>
      </c>
    </row>
    <row r="109" spans="1:35" ht="20.25" customHeight="1">
      <c r="A109" s="18"/>
      <c r="B109" s="123"/>
      <c r="C109" s="21"/>
      <c r="D109" s="2" t="s">
        <v>263</v>
      </c>
      <c r="E109" s="18"/>
      <c r="F109" s="18"/>
      <c r="G109" s="18"/>
      <c r="H109" s="18"/>
      <c r="I109" s="18"/>
      <c r="J109" s="18"/>
      <c r="K109" s="248">
        <v>0</v>
      </c>
      <c r="L109" s="178">
        <v>0</v>
      </c>
      <c r="M109" s="249">
        <v>0</v>
      </c>
      <c r="N109" s="512"/>
      <c r="O109" s="218">
        <v>0</v>
      </c>
      <c r="P109" s="186">
        <v>0</v>
      </c>
      <c r="Q109" s="187">
        <v>0</v>
      </c>
      <c r="R109" s="477"/>
      <c r="S109" s="248">
        <v>0</v>
      </c>
      <c r="T109" s="298">
        <v>0</v>
      </c>
      <c r="U109" s="299">
        <v>0</v>
      </c>
      <c r="V109" s="527"/>
      <c r="W109" s="218">
        <v>0</v>
      </c>
      <c r="X109" s="186">
        <v>0</v>
      </c>
      <c r="Y109" s="187">
        <v>0</v>
      </c>
      <c r="Z109" s="550"/>
      <c r="AA109" s="248">
        <v>0</v>
      </c>
      <c r="AB109" s="298">
        <v>0</v>
      </c>
      <c r="AC109" s="299">
        <v>0</v>
      </c>
      <c r="AD109" s="569"/>
      <c r="AE109" s="185">
        <f t="shared" si="39"/>
        <v>0</v>
      </c>
      <c r="AF109" s="210">
        <f t="shared" si="40"/>
        <v>0</v>
      </c>
      <c r="AG109" s="210">
        <f t="shared" si="41"/>
        <v>0</v>
      </c>
      <c r="AH109" s="179"/>
      <c r="AI109" s="187">
        <f t="shared" si="42"/>
        <v>0</v>
      </c>
    </row>
    <row r="110" spans="1:35" ht="20.25" customHeight="1">
      <c r="A110" s="18"/>
      <c r="B110" s="123"/>
      <c r="C110" s="21"/>
      <c r="D110" s="2" t="s">
        <v>84</v>
      </c>
      <c r="E110" s="18"/>
      <c r="F110" s="18"/>
      <c r="G110" s="18"/>
      <c r="H110" s="18"/>
      <c r="I110" s="18"/>
      <c r="J110" s="18"/>
      <c r="K110" s="295">
        <v>0</v>
      </c>
      <c r="L110" s="406">
        <v>0</v>
      </c>
      <c r="M110" s="263">
        <v>0</v>
      </c>
      <c r="N110" s="512"/>
      <c r="O110" s="219">
        <v>0</v>
      </c>
      <c r="P110" s="328">
        <v>0</v>
      </c>
      <c r="Q110" s="329">
        <v>0</v>
      </c>
      <c r="R110" s="477"/>
      <c r="S110" s="295">
        <v>0</v>
      </c>
      <c r="T110" s="300">
        <v>0</v>
      </c>
      <c r="U110" s="301">
        <v>0</v>
      </c>
      <c r="V110" s="527"/>
      <c r="W110" s="219">
        <v>0</v>
      </c>
      <c r="X110" s="328">
        <v>0</v>
      </c>
      <c r="Y110" s="329">
        <v>0</v>
      </c>
      <c r="Z110" s="550"/>
      <c r="AA110" s="295">
        <v>0</v>
      </c>
      <c r="AB110" s="300">
        <v>0</v>
      </c>
      <c r="AC110" s="301">
        <v>0</v>
      </c>
      <c r="AD110" s="569"/>
      <c r="AE110" s="343">
        <f t="shared" si="39"/>
        <v>0</v>
      </c>
      <c r="AF110" s="344">
        <f t="shared" si="40"/>
        <v>0</v>
      </c>
      <c r="AG110" s="344">
        <f t="shared" si="41"/>
        <v>0</v>
      </c>
      <c r="AH110" s="345"/>
      <c r="AI110" s="329">
        <f t="shared" si="42"/>
        <v>0</v>
      </c>
    </row>
    <row r="111" spans="1:35" ht="20.25" customHeight="1">
      <c r="A111" s="18"/>
      <c r="B111" s="123"/>
      <c r="C111" s="21"/>
      <c r="D111" s="371" t="s">
        <v>265</v>
      </c>
      <c r="E111" s="18"/>
      <c r="F111" s="18"/>
      <c r="G111" s="18"/>
      <c r="H111" s="18"/>
      <c r="I111" s="18"/>
      <c r="J111" s="18"/>
      <c r="K111" s="802">
        <f>SUM(K107:K110)</f>
        <v>0</v>
      </c>
      <c r="L111" s="803">
        <f>SUM(L107:L110)</f>
        <v>0</v>
      </c>
      <c r="M111" s="804">
        <f>SUM(M107:M110)</f>
        <v>0</v>
      </c>
      <c r="N111" s="512"/>
      <c r="O111" s="798">
        <f>SUM(O107:O110)</f>
        <v>0</v>
      </c>
      <c r="P111" s="835">
        <f>SUM(P107:P110)</f>
        <v>0</v>
      </c>
      <c r="Q111" s="801">
        <f>SUM(Q107:Q110)</f>
        <v>0</v>
      </c>
      <c r="R111" s="477"/>
      <c r="S111" s="802">
        <f>SUM(S107:S110)</f>
        <v>0</v>
      </c>
      <c r="T111" s="803">
        <f>SUM(T107:T110)</f>
        <v>0</v>
      </c>
      <c r="U111" s="804">
        <f>SUM(U107:U110)</f>
        <v>0</v>
      </c>
      <c r="V111" s="527"/>
      <c r="W111" s="798">
        <f>SUM(W107:W110)</f>
        <v>0</v>
      </c>
      <c r="X111" s="835">
        <f>SUM(X107:X110)</f>
        <v>0</v>
      </c>
      <c r="Y111" s="801">
        <f>SUM(Y107:Y110)</f>
        <v>0</v>
      </c>
      <c r="Z111" s="550"/>
      <c r="AA111" s="802">
        <f>SUM(AA107:AA110)</f>
        <v>0</v>
      </c>
      <c r="AB111" s="803">
        <f>SUM(AB107:AB110)</f>
        <v>0</v>
      </c>
      <c r="AC111" s="804">
        <f>SUM(AC107:AC110)</f>
        <v>0</v>
      </c>
      <c r="AD111" s="569"/>
      <c r="AE111" s="798">
        <f t="shared" si="39"/>
        <v>0</v>
      </c>
      <c r="AF111" s="799">
        <f t="shared" si="40"/>
        <v>0</v>
      </c>
      <c r="AG111" s="799">
        <f t="shared" si="41"/>
        <v>0</v>
      </c>
      <c r="AH111" s="800"/>
      <c r="AI111" s="801">
        <f>SUM(AE111:AG111)</f>
        <v>0</v>
      </c>
    </row>
    <row r="112" spans="1:35" ht="20.25" customHeight="1">
      <c r="A112" s="18"/>
      <c r="B112" s="123"/>
      <c r="C112" s="21"/>
      <c r="D112" s="2"/>
      <c r="E112" s="18"/>
      <c r="F112" s="18"/>
      <c r="G112" s="18"/>
      <c r="H112" s="18"/>
      <c r="I112" s="18"/>
      <c r="J112" s="18"/>
      <c r="K112" s="264"/>
      <c r="L112" s="265"/>
      <c r="M112" s="249"/>
      <c r="N112" s="512"/>
      <c r="O112" s="218">
        <v>0</v>
      </c>
      <c r="P112" s="186">
        <v>0</v>
      </c>
      <c r="Q112" s="187">
        <v>0</v>
      </c>
      <c r="R112" s="477"/>
      <c r="S112" s="248">
        <v>0</v>
      </c>
      <c r="T112" s="298">
        <v>0</v>
      </c>
      <c r="U112" s="299">
        <v>0</v>
      </c>
      <c r="V112" s="527"/>
      <c r="W112" s="218">
        <v>0</v>
      </c>
      <c r="X112" s="186">
        <v>0</v>
      </c>
      <c r="Y112" s="187">
        <v>0</v>
      </c>
      <c r="Z112" s="550"/>
      <c r="AA112" s="248">
        <v>0</v>
      </c>
      <c r="AB112" s="298">
        <v>0</v>
      </c>
      <c r="AC112" s="299">
        <v>0</v>
      </c>
      <c r="AD112" s="569"/>
      <c r="AE112" s="185">
        <f t="shared" si="39"/>
        <v>0</v>
      </c>
      <c r="AF112" s="210">
        <f t="shared" si="40"/>
        <v>0</v>
      </c>
      <c r="AG112" s="210">
        <f t="shared" si="41"/>
        <v>0</v>
      </c>
      <c r="AH112" s="179"/>
      <c r="AI112" s="187">
        <f t="shared" si="42"/>
        <v>0</v>
      </c>
    </row>
    <row r="113" spans="1:36" ht="20.25" customHeight="1">
      <c r="A113" s="18"/>
      <c r="B113" s="35" t="s">
        <v>266</v>
      </c>
      <c r="C113" s="123"/>
      <c r="D113" s="2"/>
      <c r="E113" s="18"/>
      <c r="F113" s="418"/>
      <c r="G113" s="418"/>
      <c r="H113" s="418"/>
      <c r="I113" s="18"/>
      <c r="J113" s="18"/>
      <c r="K113" s="264"/>
      <c r="L113" s="265"/>
      <c r="M113" s="249"/>
      <c r="N113" s="512"/>
      <c r="O113" s="218">
        <v>0</v>
      </c>
      <c r="P113" s="186">
        <v>0</v>
      </c>
      <c r="Q113" s="187">
        <v>0</v>
      </c>
      <c r="R113" s="477"/>
      <c r="S113" s="248">
        <v>0</v>
      </c>
      <c r="T113" s="298">
        <v>0</v>
      </c>
      <c r="U113" s="299">
        <v>0</v>
      </c>
      <c r="V113" s="527"/>
      <c r="W113" s="218">
        <v>0</v>
      </c>
      <c r="X113" s="186">
        <v>0</v>
      </c>
      <c r="Y113" s="187">
        <v>0</v>
      </c>
      <c r="Z113" s="550"/>
      <c r="AA113" s="248">
        <v>0</v>
      </c>
      <c r="AB113" s="298">
        <v>0</v>
      </c>
      <c r="AC113" s="299">
        <v>0</v>
      </c>
      <c r="AD113" s="569"/>
      <c r="AE113" s="185">
        <f t="shared" si="39"/>
        <v>0</v>
      </c>
      <c r="AF113" s="210">
        <f t="shared" si="40"/>
        <v>0</v>
      </c>
      <c r="AG113" s="210">
        <f t="shared" si="41"/>
        <v>0</v>
      </c>
      <c r="AH113" s="179"/>
      <c r="AI113" s="187">
        <f t="shared" si="42"/>
        <v>0</v>
      </c>
    </row>
    <row r="114" spans="1:36" ht="20.25" customHeight="1">
      <c r="A114" s="18"/>
      <c r="B114" s="21"/>
      <c r="C114" s="21"/>
      <c r="D114" s="21" t="s">
        <v>22</v>
      </c>
      <c r="E114" s="18"/>
      <c r="F114" s="418"/>
      <c r="G114" s="418"/>
      <c r="H114" s="418"/>
      <c r="I114" s="18"/>
      <c r="J114" s="18"/>
      <c r="K114" s="248">
        <v>0</v>
      </c>
      <c r="L114" s="178">
        <v>0</v>
      </c>
      <c r="M114" s="249">
        <v>0</v>
      </c>
      <c r="N114" s="512"/>
      <c r="O114" s="218">
        <v>0</v>
      </c>
      <c r="P114" s="186">
        <v>0</v>
      </c>
      <c r="Q114" s="187">
        <v>0</v>
      </c>
      <c r="R114" s="477"/>
      <c r="S114" s="248">
        <v>0</v>
      </c>
      <c r="T114" s="298">
        <v>0</v>
      </c>
      <c r="U114" s="299">
        <v>0</v>
      </c>
      <c r="V114" s="527"/>
      <c r="W114" s="218">
        <v>0</v>
      </c>
      <c r="X114" s="186">
        <v>0</v>
      </c>
      <c r="Y114" s="187">
        <v>0</v>
      </c>
      <c r="Z114" s="550"/>
      <c r="AA114" s="248">
        <v>0</v>
      </c>
      <c r="AB114" s="298">
        <v>0</v>
      </c>
      <c r="AC114" s="299">
        <v>0</v>
      </c>
      <c r="AD114" s="569"/>
      <c r="AE114" s="185">
        <f t="shared" si="39"/>
        <v>0</v>
      </c>
      <c r="AF114" s="210">
        <f t="shared" si="40"/>
        <v>0</v>
      </c>
      <c r="AG114" s="210">
        <f t="shared" si="41"/>
        <v>0</v>
      </c>
      <c r="AH114" s="179"/>
      <c r="AI114" s="187">
        <f t="shared" si="42"/>
        <v>0</v>
      </c>
    </row>
    <row r="115" spans="1:36" ht="20.25" customHeight="1">
      <c r="A115" s="18"/>
      <c r="B115" s="21"/>
      <c r="C115" s="21"/>
      <c r="D115" s="123" t="s">
        <v>23</v>
      </c>
      <c r="E115" s="18"/>
      <c r="F115" s="18"/>
      <c r="G115" s="18"/>
      <c r="H115" s="18"/>
      <c r="I115" s="18"/>
      <c r="J115" s="18"/>
      <c r="K115" s="248">
        <v>0</v>
      </c>
      <c r="L115" s="178">
        <v>0</v>
      </c>
      <c r="M115" s="249">
        <v>0</v>
      </c>
      <c r="N115" s="512"/>
      <c r="O115" s="218">
        <v>0</v>
      </c>
      <c r="P115" s="186">
        <v>0</v>
      </c>
      <c r="Q115" s="187">
        <v>0</v>
      </c>
      <c r="R115" s="477"/>
      <c r="S115" s="248">
        <v>0</v>
      </c>
      <c r="T115" s="298">
        <v>0</v>
      </c>
      <c r="U115" s="299">
        <v>0</v>
      </c>
      <c r="V115" s="527"/>
      <c r="W115" s="218">
        <v>0</v>
      </c>
      <c r="X115" s="186">
        <v>0</v>
      </c>
      <c r="Y115" s="187">
        <v>0</v>
      </c>
      <c r="Z115" s="550"/>
      <c r="AA115" s="248">
        <v>0</v>
      </c>
      <c r="AB115" s="298">
        <v>0</v>
      </c>
      <c r="AC115" s="299">
        <v>0</v>
      </c>
      <c r="AD115" s="569"/>
      <c r="AE115" s="185">
        <f t="shared" si="39"/>
        <v>0</v>
      </c>
      <c r="AF115" s="210">
        <f t="shared" si="40"/>
        <v>0</v>
      </c>
      <c r="AG115" s="210">
        <f t="shared" si="41"/>
        <v>0</v>
      </c>
      <c r="AH115" s="179"/>
      <c r="AI115" s="187">
        <f t="shared" si="42"/>
        <v>0</v>
      </c>
    </row>
    <row r="116" spans="1:36" ht="20.25" customHeight="1">
      <c r="A116" s="18"/>
      <c r="B116" s="18"/>
      <c r="C116" s="18"/>
      <c r="D116" s="123" t="s">
        <v>24</v>
      </c>
      <c r="E116" s="86"/>
      <c r="K116" s="248">
        <v>0</v>
      </c>
      <c r="L116" s="178">
        <v>0</v>
      </c>
      <c r="M116" s="249">
        <v>0</v>
      </c>
      <c r="N116" s="512"/>
      <c r="O116" s="218">
        <v>0</v>
      </c>
      <c r="P116" s="186">
        <v>0</v>
      </c>
      <c r="Q116" s="187">
        <v>0</v>
      </c>
      <c r="R116" s="477"/>
      <c r="S116" s="248">
        <v>0</v>
      </c>
      <c r="T116" s="298">
        <v>0</v>
      </c>
      <c r="U116" s="299">
        <v>0</v>
      </c>
      <c r="V116" s="527"/>
      <c r="W116" s="218">
        <v>0</v>
      </c>
      <c r="X116" s="186">
        <v>0</v>
      </c>
      <c r="Y116" s="187">
        <v>0</v>
      </c>
      <c r="Z116" s="550"/>
      <c r="AA116" s="248">
        <v>0</v>
      </c>
      <c r="AB116" s="298">
        <v>0</v>
      </c>
      <c r="AC116" s="299">
        <v>0</v>
      </c>
      <c r="AD116" s="569"/>
      <c r="AE116" s="185">
        <f t="shared" si="39"/>
        <v>0</v>
      </c>
      <c r="AF116" s="210">
        <f t="shared" si="40"/>
        <v>0</v>
      </c>
      <c r="AG116" s="210">
        <f t="shared" si="41"/>
        <v>0</v>
      </c>
      <c r="AH116" s="179"/>
      <c r="AI116" s="187">
        <f>SUM(AE116:AG116)</f>
        <v>0</v>
      </c>
    </row>
    <row r="117" spans="1:36" ht="20.25" customHeight="1">
      <c r="A117" s="18"/>
      <c r="B117" s="18"/>
      <c r="C117" s="18"/>
      <c r="D117" s="123" t="s">
        <v>267</v>
      </c>
      <c r="E117" s="86"/>
      <c r="K117" s="248">
        <v>0</v>
      </c>
      <c r="L117" s="178">
        <v>0</v>
      </c>
      <c r="M117" s="249">
        <v>0</v>
      </c>
      <c r="N117" s="512"/>
      <c r="O117" s="218">
        <v>0</v>
      </c>
      <c r="P117" s="186">
        <v>0</v>
      </c>
      <c r="Q117" s="187">
        <v>0</v>
      </c>
      <c r="R117" s="477"/>
      <c r="S117" s="248">
        <v>0</v>
      </c>
      <c r="T117" s="298">
        <v>0</v>
      </c>
      <c r="U117" s="299">
        <v>0</v>
      </c>
      <c r="V117" s="527"/>
      <c r="W117" s="218">
        <v>0</v>
      </c>
      <c r="X117" s="186">
        <v>0</v>
      </c>
      <c r="Y117" s="187">
        <v>0</v>
      </c>
      <c r="Z117" s="550"/>
      <c r="AA117" s="248">
        <v>0</v>
      </c>
      <c r="AB117" s="298">
        <v>0</v>
      </c>
      <c r="AC117" s="299">
        <v>0</v>
      </c>
      <c r="AD117" s="569"/>
      <c r="AE117" s="185">
        <f t="shared" si="39"/>
        <v>0</v>
      </c>
      <c r="AF117" s="210">
        <f t="shared" si="40"/>
        <v>0</v>
      </c>
      <c r="AG117" s="210">
        <f t="shared" si="41"/>
        <v>0</v>
      </c>
      <c r="AH117" s="179"/>
      <c r="AI117" s="187">
        <f>SUM(AE117:AG117)</f>
        <v>0</v>
      </c>
    </row>
    <row r="118" spans="1:36" s="31" customFormat="1" ht="20.25" customHeight="1">
      <c r="A118" s="18"/>
      <c r="B118" s="18"/>
      <c r="C118" s="18"/>
      <c r="D118" s="2" t="s">
        <v>204</v>
      </c>
      <c r="E118" s="86"/>
      <c r="F118" s="5"/>
      <c r="G118" s="5"/>
      <c r="H118" s="5"/>
      <c r="I118" s="5"/>
      <c r="J118" s="5"/>
      <c r="K118" s="248">
        <v>0</v>
      </c>
      <c r="L118" s="178">
        <v>0</v>
      </c>
      <c r="M118" s="249">
        <v>0</v>
      </c>
      <c r="N118" s="515"/>
      <c r="O118" s="218">
        <v>0</v>
      </c>
      <c r="P118" s="186">
        <f>SUM(P107:P117)</f>
        <v>0</v>
      </c>
      <c r="Q118" s="187">
        <f>SUM(Q107:Q117)</f>
        <v>0</v>
      </c>
      <c r="R118" s="477"/>
      <c r="S118" s="248">
        <v>0</v>
      </c>
      <c r="T118" s="298">
        <f>SUM(T107:T117)</f>
        <v>0</v>
      </c>
      <c r="U118" s="299">
        <f>SUM(U107:U117)</f>
        <v>0</v>
      </c>
      <c r="V118" s="527"/>
      <c r="W118" s="218">
        <v>0</v>
      </c>
      <c r="X118" s="186">
        <f>SUM(X107:X117)</f>
        <v>0</v>
      </c>
      <c r="Y118" s="187">
        <f>SUM(Y107:Y117)</f>
        <v>0</v>
      </c>
      <c r="Z118" s="550"/>
      <c r="AA118" s="248">
        <v>0</v>
      </c>
      <c r="AB118" s="298">
        <f>SUM(AB107:AB117)</f>
        <v>0</v>
      </c>
      <c r="AC118" s="299">
        <f>SUM(AC107:AC117)</f>
        <v>0</v>
      </c>
      <c r="AD118" s="569"/>
      <c r="AE118" s="185">
        <f t="shared" si="39"/>
        <v>0</v>
      </c>
      <c r="AF118" s="210">
        <f t="shared" si="40"/>
        <v>0</v>
      </c>
      <c r="AG118" s="210">
        <f t="shared" si="41"/>
        <v>0</v>
      </c>
      <c r="AH118" s="179"/>
      <c r="AI118" s="187">
        <f t="shared" si="42"/>
        <v>0</v>
      </c>
    </row>
    <row r="119" spans="1:36" ht="20.25" customHeight="1">
      <c r="A119" s="18"/>
      <c r="B119" s="18"/>
      <c r="C119" s="18"/>
      <c r="D119" s="2" t="s">
        <v>203</v>
      </c>
      <c r="E119" s="86"/>
      <c r="K119" s="248">
        <v>0</v>
      </c>
      <c r="L119" s="178">
        <v>0</v>
      </c>
      <c r="M119" s="249">
        <v>0</v>
      </c>
      <c r="N119" s="516"/>
      <c r="O119" s="218">
        <v>0</v>
      </c>
      <c r="P119" s="186">
        <v>0</v>
      </c>
      <c r="Q119" s="187">
        <v>0</v>
      </c>
      <c r="R119" s="477"/>
      <c r="S119" s="248">
        <v>0</v>
      </c>
      <c r="T119" s="298">
        <v>0</v>
      </c>
      <c r="U119" s="299">
        <v>0</v>
      </c>
      <c r="V119" s="527"/>
      <c r="W119" s="218">
        <v>0</v>
      </c>
      <c r="X119" s="186">
        <v>0</v>
      </c>
      <c r="Y119" s="187">
        <v>0</v>
      </c>
      <c r="Z119" s="550"/>
      <c r="AA119" s="248">
        <v>0</v>
      </c>
      <c r="AB119" s="298">
        <v>0</v>
      </c>
      <c r="AC119" s="299">
        <v>0</v>
      </c>
      <c r="AD119" s="569"/>
      <c r="AE119" s="185">
        <f t="shared" si="39"/>
        <v>0</v>
      </c>
      <c r="AF119" s="210">
        <f t="shared" si="40"/>
        <v>0</v>
      </c>
      <c r="AG119" s="210">
        <f t="shared" si="41"/>
        <v>0</v>
      </c>
      <c r="AH119" s="179"/>
      <c r="AI119" s="187">
        <f t="shared" si="42"/>
        <v>0</v>
      </c>
      <c r="AJ119" s="421"/>
    </row>
    <row r="120" spans="1:36" ht="20.25" customHeight="1">
      <c r="A120" s="18"/>
      <c r="B120" s="18"/>
      <c r="C120" s="18"/>
      <c r="D120" s="123" t="s">
        <v>326</v>
      </c>
      <c r="E120" s="86"/>
      <c r="K120" s="248">
        <v>0</v>
      </c>
      <c r="L120" s="178">
        <v>0</v>
      </c>
      <c r="M120" s="249">
        <v>0</v>
      </c>
      <c r="N120" s="516"/>
      <c r="O120" s="218">
        <v>0</v>
      </c>
      <c r="P120" s="186">
        <v>0</v>
      </c>
      <c r="Q120" s="187">
        <v>0</v>
      </c>
      <c r="R120" s="477"/>
      <c r="S120" s="248">
        <v>0</v>
      </c>
      <c r="T120" s="298">
        <v>0</v>
      </c>
      <c r="U120" s="299">
        <v>0</v>
      </c>
      <c r="V120" s="527"/>
      <c r="W120" s="218">
        <v>0</v>
      </c>
      <c r="X120" s="186">
        <v>0</v>
      </c>
      <c r="Y120" s="187">
        <v>0</v>
      </c>
      <c r="Z120" s="550"/>
      <c r="AA120" s="248">
        <v>0</v>
      </c>
      <c r="AB120" s="298">
        <v>0</v>
      </c>
      <c r="AC120" s="299">
        <v>0</v>
      </c>
      <c r="AD120" s="569"/>
      <c r="AE120" s="185">
        <f t="shared" si="39"/>
        <v>0</v>
      </c>
      <c r="AF120" s="210">
        <f t="shared" si="40"/>
        <v>0</v>
      </c>
      <c r="AG120" s="210">
        <f t="shared" si="41"/>
        <v>0</v>
      </c>
      <c r="AH120" s="179"/>
      <c r="AI120" s="187">
        <f t="shared" si="42"/>
        <v>0</v>
      </c>
    </row>
    <row r="121" spans="1:36" ht="20.25" customHeight="1">
      <c r="A121" s="18"/>
      <c r="B121" s="18"/>
      <c r="C121" s="18"/>
      <c r="D121" s="123" t="s">
        <v>333</v>
      </c>
      <c r="E121" s="86"/>
      <c r="K121" s="248">
        <v>0</v>
      </c>
      <c r="L121" s="178">
        <v>0</v>
      </c>
      <c r="M121" s="249">
        <v>0</v>
      </c>
      <c r="N121" s="516"/>
      <c r="O121" s="218">
        <v>0</v>
      </c>
      <c r="P121" s="186">
        <v>0</v>
      </c>
      <c r="Q121" s="187">
        <v>0</v>
      </c>
      <c r="R121" s="477"/>
      <c r="S121" s="248">
        <v>0</v>
      </c>
      <c r="T121" s="298">
        <v>0</v>
      </c>
      <c r="U121" s="299">
        <v>0</v>
      </c>
      <c r="V121" s="527"/>
      <c r="W121" s="218">
        <v>0</v>
      </c>
      <c r="X121" s="186">
        <v>0</v>
      </c>
      <c r="Y121" s="187">
        <v>0</v>
      </c>
      <c r="Z121" s="550"/>
      <c r="AA121" s="248">
        <v>0</v>
      </c>
      <c r="AB121" s="298">
        <v>0</v>
      </c>
      <c r="AC121" s="299">
        <v>0</v>
      </c>
      <c r="AD121" s="569"/>
      <c r="AE121" s="185">
        <f t="shared" si="39"/>
        <v>0</v>
      </c>
      <c r="AF121" s="210">
        <f t="shared" si="40"/>
        <v>0</v>
      </c>
      <c r="AG121" s="210">
        <f t="shared" si="41"/>
        <v>0</v>
      </c>
      <c r="AH121" s="179"/>
      <c r="AI121" s="187">
        <f t="shared" si="42"/>
        <v>0</v>
      </c>
    </row>
    <row r="122" spans="1:36" ht="20.25" customHeight="1">
      <c r="A122" s="18"/>
      <c r="B122" s="18"/>
      <c r="C122" s="18"/>
      <c r="D122" s="123" t="s">
        <v>332</v>
      </c>
      <c r="E122" s="18"/>
      <c r="F122" s="18"/>
      <c r="G122" s="18"/>
      <c r="H122" s="18"/>
      <c r="I122" s="18"/>
      <c r="J122" s="18"/>
      <c r="K122" s="248">
        <v>0</v>
      </c>
      <c r="L122" s="178">
        <v>0</v>
      </c>
      <c r="M122" s="249">
        <v>0</v>
      </c>
      <c r="N122" s="516"/>
      <c r="O122" s="218">
        <v>0</v>
      </c>
      <c r="P122" s="186">
        <v>0</v>
      </c>
      <c r="Q122" s="187">
        <v>0</v>
      </c>
      <c r="R122" s="477"/>
      <c r="S122" s="248">
        <v>0</v>
      </c>
      <c r="T122" s="298">
        <v>0</v>
      </c>
      <c r="U122" s="299">
        <v>0</v>
      </c>
      <c r="V122" s="527"/>
      <c r="W122" s="218">
        <v>0</v>
      </c>
      <c r="X122" s="186">
        <v>0</v>
      </c>
      <c r="Y122" s="187">
        <v>0</v>
      </c>
      <c r="Z122" s="550"/>
      <c r="AA122" s="248">
        <v>0</v>
      </c>
      <c r="AB122" s="298">
        <v>0</v>
      </c>
      <c r="AC122" s="299">
        <v>0</v>
      </c>
      <c r="AD122" s="569"/>
      <c r="AE122" s="744">
        <f t="shared" si="39"/>
        <v>0</v>
      </c>
      <c r="AF122" s="210">
        <f t="shared" si="40"/>
        <v>0</v>
      </c>
      <c r="AG122" s="210">
        <f t="shared" si="41"/>
        <v>0</v>
      </c>
      <c r="AH122" s="740"/>
      <c r="AI122" s="644">
        <f t="shared" si="42"/>
        <v>0</v>
      </c>
    </row>
    <row r="123" spans="1:36" ht="20.25" customHeight="1">
      <c r="A123" s="18"/>
      <c r="B123" s="18"/>
      <c r="C123" s="18"/>
      <c r="D123" s="123" t="s">
        <v>238</v>
      </c>
      <c r="E123" s="18"/>
      <c r="F123" s="18"/>
      <c r="G123" s="18"/>
      <c r="H123" s="18"/>
      <c r="I123" s="18"/>
      <c r="J123" s="18"/>
      <c r="K123" s="295">
        <v>0</v>
      </c>
      <c r="L123" s="406">
        <v>0</v>
      </c>
      <c r="M123" s="263">
        <v>0</v>
      </c>
      <c r="N123" s="516"/>
      <c r="O123" s="219">
        <v>0</v>
      </c>
      <c r="P123" s="328">
        <v>0</v>
      </c>
      <c r="Q123" s="329">
        <v>0</v>
      </c>
      <c r="R123" s="481"/>
      <c r="S123" s="500">
        <v>0</v>
      </c>
      <c r="T123" s="428">
        <v>0</v>
      </c>
      <c r="U123" s="301">
        <v>0</v>
      </c>
      <c r="V123" s="527"/>
      <c r="W123" s="424">
        <v>0</v>
      </c>
      <c r="X123" s="345">
        <v>0</v>
      </c>
      <c r="Y123" s="329">
        <v>0</v>
      </c>
      <c r="Z123" s="550"/>
      <c r="AA123" s="426">
        <v>0</v>
      </c>
      <c r="AB123" s="428">
        <v>0</v>
      </c>
      <c r="AC123" s="301">
        <v>0</v>
      </c>
      <c r="AD123" s="569"/>
      <c r="AE123" s="346">
        <f t="shared" si="39"/>
        <v>0</v>
      </c>
      <c r="AF123" s="344">
        <f t="shared" si="40"/>
        <v>0</v>
      </c>
      <c r="AG123" s="344">
        <f t="shared" si="41"/>
        <v>0</v>
      </c>
      <c r="AH123" s="741"/>
      <c r="AI123" s="645">
        <f t="shared" si="42"/>
        <v>0</v>
      </c>
    </row>
    <row r="124" spans="1:36" s="31" customFormat="1" ht="20.25" customHeight="1">
      <c r="A124" s="29"/>
      <c r="B124" s="374" t="s">
        <v>152</v>
      </c>
      <c r="C124" s="373"/>
      <c r="D124" s="372"/>
      <c r="E124" s="373" t="s">
        <v>327</v>
      </c>
      <c r="F124" s="154"/>
      <c r="H124" s="154"/>
      <c r="I124" s="154"/>
      <c r="J124" s="154"/>
      <c r="K124" s="795">
        <f>SUM(K114:K123)</f>
        <v>0</v>
      </c>
      <c r="L124" s="796">
        <f>SUM(L114:L123)</f>
        <v>0</v>
      </c>
      <c r="M124" s="797">
        <f>SUM(M114:M123)</f>
        <v>0</v>
      </c>
      <c r="N124" s="637"/>
      <c r="O124" s="798">
        <f>SUM(O114:O123)</f>
        <v>0</v>
      </c>
      <c r="P124" s="835">
        <f>SUM(P114:P123)</f>
        <v>0</v>
      </c>
      <c r="Q124" s="801">
        <f>SUM(Q114:Q123)</f>
        <v>0</v>
      </c>
      <c r="R124" s="477"/>
      <c r="S124" s="795">
        <f>SUM(S114:S123)</f>
        <v>0</v>
      </c>
      <c r="T124" s="796">
        <f>SUM(T114:T123)</f>
        <v>0</v>
      </c>
      <c r="U124" s="797">
        <f>SUM(U114:U123)</f>
        <v>0</v>
      </c>
      <c r="V124" s="642"/>
      <c r="W124" s="798">
        <f>SUM(W114:W123)</f>
        <v>0</v>
      </c>
      <c r="X124" s="835">
        <f>SUM(X114:X123)</f>
        <v>0</v>
      </c>
      <c r="Y124" s="801">
        <f>SUM(Y114:Y123)</f>
        <v>0</v>
      </c>
      <c r="Z124" s="551"/>
      <c r="AA124" s="795">
        <f>SUM(AA114:AA123)</f>
        <v>0</v>
      </c>
      <c r="AB124" s="796">
        <f>SUM(AB114:AB123)</f>
        <v>0</v>
      </c>
      <c r="AC124" s="797">
        <f>SUM(AC114:AC123)</f>
        <v>0</v>
      </c>
      <c r="AD124" s="573"/>
      <c r="AE124" s="798">
        <f t="shared" si="39"/>
        <v>0</v>
      </c>
      <c r="AF124" s="799">
        <f t="shared" si="40"/>
        <v>0</v>
      </c>
      <c r="AG124" s="799">
        <f t="shared" si="41"/>
        <v>0</v>
      </c>
      <c r="AH124" s="800"/>
      <c r="AI124" s="801">
        <f t="shared" si="42"/>
        <v>0</v>
      </c>
    </row>
    <row r="125" spans="1:36" ht="21" customHeight="1">
      <c r="A125" s="18"/>
      <c r="B125" s="18"/>
      <c r="C125" s="18"/>
      <c r="D125" s="616" t="s">
        <v>129</v>
      </c>
      <c r="E125" s="85" t="s">
        <v>148</v>
      </c>
      <c r="F125" s="3"/>
      <c r="K125" s="248">
        <f>K155</f>
        <v>0</v>
      </c>
      <c r="L125" s="266">
        <v>0</v>
      </c>
      <c r="M125" s="249">
        <v>0</v>
      </c>
      <c r="N125" s="637">
        <f>IF((K125)&lt;25001,(K125),(25000))</f>
        <v>0</v>
      </c>
      <c r="O125" s="220">
        <f>O155</f>
        <v>0</v>
      </c>
      <c r="P125" s="179">
        <v>0</v>
      </c>
      <c r="Q125" s="203">
        <v>0</v>
      </c>
      <c r="R125" s="481">
        <f>IF((K125+O125)&lt;25001,(O125),(25000-N125))</f>
        <v>0</v>
      </c>
      <c r="S125" s="248">
        <f>S155</f>
        <v>0</v>
      </c>
      <c r="T125" s="266">
        <v>0</v>
      </c>
      <c r="U125" s="249">
        <v>0</v>
      </c>
      <c r="V125" s="643">
        <f>IF((K125+O125+S125)&lt;25001,(S125),(25000-N125-R125))</f>
        <v>0</v>
      </c>
      <c r="W125" s="220">
        <f>W155</f>
        <v>0</v>
      </c>
      <c r="X125" s="179">
        <v>0</v>
      </c>
      <c r="Y125" s="203">
        <v>0</v>
      </c>
      <c r="Z125" s="582">
        <f>IF((K125+O125+S125+W125)&lt;25001,(W125),(25000-(N125+R125+V125)))</f>
        <v>0</v>
      </c>
      <c r="AA125" s="248">
        <f>AA155</f>
        <v>0</v>
      </c>
      <c r="AB125" s="266">
        <v>0</v>
      </c>
      <c r="AC125" s="249">
        <v>0</v>
      </c>
      <c r="AD125" s="583">
        <f>IF((K125+O125+S125+W125+AA125)&lt;25001,(AA125),(25000-(N125+R125+V125+Z125)))</f>
        <v>0</v>
      </c>
      <c r="AE125" s="349">
        <f t="shared" si="39"/>
        <v>0</v>
      </c>
      <c r="AF125" s="350">
        <f t="shared" si="40"/>
        <v>0</v>
      </c>
      <c r="AG125" s="350">
        <f t="shared" si="41"/>
        <v>0</v>
      </c>
      <c r="AH125" s="351"/>
      <c r="AI125" s="352">
        <f t="shared" ref="AI125:AI131" si="43">SUM(AE125:AG125)</f>
        <v>0</v>
      </c>
    </row>
    <row r="126" spans="1:36" ht="20.25" customHeight="1">
      <c r="A126" s="18"/>
      <c r="B126" s="18"/>
      <c r="C126" s="487" t="s">
        <v>276</v>
      </c>
      <c r="D126" s="746"/>
      <c r="E126" s="85" t="s">
        <v>149</v>
      </c>
      <c r="K126" s="248">
        <f>K159</f>
        <v>0</v>
      </c>
      <c r="L126" s="266">
        <v>0</v>
      </c>
      <c r="M126" s="249">
        <v>0</v>
      </c>
      <c r="N126" s="637">
        <f>IF((K126)&lt;25001,(K126),(25000))</f>
        <v>0</v>
      </c>
      <c r="O126" s="220">
        <f>O159</f>
        <v>0</v>
      </c>
      <c r="P126" s="330">
        <v>0</v>
      </c>
      <c r="Q126" s="331">
        <v>0</v>
      </c>
      <c r="R126" s="481">
        <f>IF((K126+O126)&lt;25001,(O126),(25000-N126))</f>
        <v>0</v>
      </c>
      <c r="S126" s="248">
        <f>S159</f>
        <v>0</v>
      </c>
      <c r="T126" s="266">
        <v>0</v>
      </c>
      <c r="U126" s="249">
        <v>0</v>
      </c>
      <c r="V126" s="643">
        <f>IF((K126+O126+S126)&lt;25001,(S126),(25000-N126-R126))</f>
        <v>0</v>
      </c>
      <c r="W126" s="220">
        <f>W159</f>
        <v>0</v>
      </c>
      <c r="X126" s="330">
        <v>0</v>
      </c>
      <c r="Y126" s="331">
        <v>0</v>
      </c>
      <c r="Z126" s="582">
        <f>IF((K126+O126+S126+W126)&lt;25001,(W126),(25000-(N126+R126+V126)))</f>
        <v>0</v>
      </c>
      <c r="AA126" s="248">
        <f>AA159</f>
        <v>0</v>
      </c>
      <c r="AB126" s="266">
        <v>0</v>
      </c>
      <c r="AC126" s="249">
        <v>0</v>
      </c>
      <c r="AD126" s="583">
        <f>IF((K126+O126+S126+W126+AA126)&lt;25001,(AA126),(25000-(N126+R126+V126+Z126)))</f>
        <v>0</v>
      </c>
      <c r="AE126" s="349">
        <f t="shared" si="39"/>
        <v>0</v>
      </c>
      <c r="AF126" s="350">
        <f t="shared" si="40"/>
        <v>0</v>
      </c>
      <c r="AG126" s="350">
        <f t="shared" si="41"/>
        <v>0</v>
      </c>
      <c r="AH126" s="351"/>
      <c r="AI126" s="352">
        <f t="shared" si="43"/>
        <v>0</v>
      </c>
    </row>
    <row r="127" spans="1:36" ht="20.25" customHeight="1">
      <c r="A127" s="18"/>
      <c r="B127" s="18"/>
      <c r="C127" s="18"/>
      <c r="D127" s="21"/>
      <c r="E127" s="3" t="s">
        <v>150</v>
      </c>
      <c r="K127" s="248">
        <f>K163</f>
        <v>0</v>
      </c>
      <c r="L127" s="266">
        <v>0</v>
      </c>
      <c r="M127" s="249">
        <v>0</v>
      </c>
      <c r="N127" s="637">
        <f>IF((K127)&lt;25001,(K127),(25000))</f>
        <v>0</v>
      </c>
      <c r="O127" s="220">
        <f>O163</f>
        <v>0</v>
      </c>
      <c r="P127" s="324">
        <v>0</v>
      </c>
      <c r="Q127" s="325">
        <v>0</v>
      </c>
      <c r="R127" s="481">
        <f>IF((K127+O127)&lt;25001,(O127),(25000-N127))</f>
        <v>0</v>
      </c>
      <c r="S127" s="248">
        <v>0</v>
      </c>
      <c r="T127" s="266">
        <v>0</v>
      </c>
      <c r="U127" s="249">
        <v>0</v>
      </c>
      <c r="V127" s="643">
        <f>IF((K127+O127+S127)&lt;25001,(S127),(25000-N127-R127))</f>
        <v>0</v>
      </c>
      <c r="W127" s="220">
        <v>0</v>
      </c>
      <c r="X127" s="324">
        <v>0</v>
      </c>
      <c r="Y127" s="325">
        <v>0</v>
      </c>
      <c r="Z127" s="582">
        <f>IF((K127+O127+S127+W127)&lt;25001,(W127),(25000-(N127+R127+V127)))</f>
        <v>0</v>
      </c>
      <c r="AA127" s="248">
        <v>0</v>
      </c>
      <c r="AB127" s="266">
        <v>0</v>
      </c>
      <c r="AC127" s="249">
        <v>0</v>
      </c>
      <c r="AD127" s="583">
        <f>IF((K127+O127+S127+W127+AA127)&lt;25001,(AA127),(25000-(N127+R127+V127+Z127)))</f>
        <v>0</v>
      </c>
      <c r="AE127" s="349">
        <f t="shared" si="39"/>
        <v>0</v>
      </c>
      <c r="AF127" s="350">
        <f t="shared" si="40"/>
        <v>0</v>
      </c>
      <c r="AG127" s="350">
        <f t="shared" si="41"/>
        <v>0</v>
      </c>
      <c r="AH127" s="351"/>
      <c r="AI127" s="352">
        <f t="shared" si="43"/>
        <v>0</v>
      </c>
    </row>
    <row r="128" spans="1:36" ht="20.25" customHeight="1">
      <c r="A128" s="18"/>
      <c r="B128" s="18"/>
      <c r="C128" s="18"/>
      <c r="D128" s="21"/>
      <c r="E128" s="3" t="s">
        <v>211</v>
      </c>
      <c r="K128" s="248">
        <f>K167</f>
        <v>0</v>
      </c>
      <c r="L128" s="266">
        <v>0</v>
      </c>
      <c r="M128" s="249">
        <v>0</v>
      </c>
      <c r="N128" s="637">
        <f>IF((K128)&lt;25001,(K128),(25000))</f>
        <v>0</v>
      </c>
      <c r="O128" s="220">
        <f>O167</f>
        <v>0</v>
      </c>
      <c r="P128" s="330">
        <v>0</v>
      </c>
      <c r="Q128" s="331">
        <v>0</v>
      </c>
      <c r="R128" s="481">
        <f>IF((K128+O128)&lt;25001,(O128),(25000-N128))</f>
        <v>0</v>
      </c>
      <c r="S128" s="248">
        <f>S167</f>
        <v>0</v>
      </c>
      <c r="T128" s="266">
        <v>0</v>
      </c>
      <c r="U128" s="249">
        <v>0</v>
      </c>
      <c r="V128" s="643">
        <f>IF((K128+O128+S128)&lt;25001,(S128),(25000-N128-R128))</f>
        <v>0</v>
      </c>
      <c r="W128" s="220">
        <f>W167</f>
        <v>0</v>
      </c>
      <c r="X128" s="330">
        <v>0</v>
      </c>
      <c r="Y128" s="331">
        <v>0</v>
      </c>
      <c r="Z128" s="582">
        <f>IF((K128+O128+S128+W128)&lt;25001,(W128),(25000-(N128+R128+V128)))</f>
        <v>0</v>
      </c>
      <c r="AA128" s="248">
        <f>AA167</f>
        <v>0</v>
      </c>
      <c r="AB128" s="266">
        <v>0</v>
      </c>
      <c r="AC128" s="249">
        <v>0</v>
      </c>
      <c r="AD128" s="583">
        <f>IF((K128+O128+S128+W128+AA128)&lt;25001,(AA128),(25000-(N128+R128+V128+Z128)))</f>
        <v>0</v>
      </c>
      <c r="AE128" s="349">
        <f t="shared" si="39"/>
        <v>0</v>
      </c>
      <c r="AF128" s="350">
        <f t="shared" si="40"/>
        <v>0</v>
      </c>
      <c r="AG128" s="350">
        <f t="shared" si="41"/>
        <v>0</v>
      </c>
      <c r="AH128" s="351"/>
      <c r="AI128" s="352">
        <f t="shared" si="43"/>
        <v>0</v>
      </c>
    </row>
    <row r="129" spans="1:35" ht="16.75" thickBot="1">
      <c r="A129" s="18"/>
      <c r="B129" s="18"/>
      <c r="C129" s="18"/>
      <c r="D129" s="20"/>
      <c r="E129" s="3" t="s">
        <v>212</v>
      </c>
      <c r="K129" s="248">
        <f>K171</f>
        <v>0</v>
      </c>
      <c r="L129" s="266">
        <v>0</v>
      </c>
      <c r="M129" s="249">
        <v>0</v>
      </c>
      <c r="N129" s="878">
        <f>IF((K129)&lt;25001,(K129),(25000))</f>
        <v>0</v>
      </c>
      <c r="O129" s="220">
        <f>O171</f>
        <v>0</v>
      </c>
      <c r="P129" s="636">
        <v>0</v>
      </c>
      <c r="Q129" s="640">
        <v>0</v>
      </c>
      <c r="R129" s="874">
        <f>IF((K129+O129)&lt;25001,(O129),(25000-N129))</f>
        <v>0</v>
      </c>
      <c r="S129" s="248">
        <f>S171</f>
        <v>0</v>
      </c>
      <c r="T129" s="266">
        <v>0</v>
      </c>
      <c r="U129" s="249">
        <v>0</v>
      </c>
      <c r="V129" s="875">
        <f>IF((K129+O129+S129)&lt;25001,(S129),(25000-N129-R129))</f>
        <v>0</v>
      </c>
      <c r="W129" s="220">
        <f>W171</f>
        <v>0</v>
      </c>
      <c r="X129" s="636">
        <v>0</v>
      </c>
      <c r="Y129" s="640">
        <v>0</v>
      </c>
      <c r="Z129" s="876">
        <f>IF((K129+O129+S129+W129)&lt;25001,(W129),(25000-(N129+R129+V129)))</f>
        <v>0</v>
      </c>
      <c r="AA129" s="248">
        <f>AA171</f>
        <v>0</v>
      </c>
      <c r="AB129" s="266">
        <v>0</v>
      </c>
      <c r="AC129" s="249">
        <v>0</v>
      </c>
      <c r="AD129" s="884">
        <f>IF((K129+O129+S129+W129+AA129)&lt;25001,(AA129),(25000-(N129+R129+V129+Z129)))</f>
        <v>0</v>
      </c>
      <c r="AE129" s="349">
        <f t="shared" si="39"/>
        <v>0</v>
      </c>
      <c r="AF129" s="350">
        <f t="shared" si="40"/>
        <v>0</v>
      </c>
      <c r="AG129" s="350">
        <f t="shared" si="41"/>
        <v>0</v>
      </c>
      <c r="AH129" s="351"/>
      <c r="AI129" s="352">
        <f t="shared" si="43"/>
        <v>0</v>
      </c>
    </row>
    <row r="130" spans="1:35" ht="7.5" customHeight="1">
      <c r="A130" s="18"/>
      <c r="B130" s="18"/>
      <c r="C130" s="18"/>
      <c r="D130" s="20"/>
      <c r="E130" s="3"/>
      <c r="K130" s="295"/>
      <c r="L130" s="495"/>
      <c r="M130" s="263"/>
      <c r="N130" s="637"/>
      <c r="O130" s="218"/>
      <c r="P130" s="636"/>
      <c r="Q130" s="640"/>
      <c r="R130" s="481"/>
      <c r="S130" s="295"/>
      <c r="T130" s="495"/>
      <c r="U130" s="263"/>
      <c r="V130" s="643"/>
      <c r="W130" s="220"/>
      <c r="X130" s="636"/>
      <c r="Y130" s="640"/>
      <c r="Z130" s="582"/>
      <c r="AA130" s="295"/>
      <c r="AB130" s="495"/>
      <c r="AC130" s="263"/>
      <c r="AD130" s="583"/>
      <c r="AE130" s="349"/>
      <c r="AF130" s="350"/>
      <c r="AG130" s="350"/>
      <c r="AH130" s="351"/>
      <c r="AI130" s="352"/>
    </row>
    <row r="131" spans="1:35" ht="20.25" customHeight="1">
      <c r="A131" s="469"/>
      <c r="B131" s="371"/>
      <c r="C131" s="162"/>
      <c r="D131" s="371" t="s">
        <v>268</v>
      </c>
      <c r="E131" s="373"/>
      <c r="F131" s="373"/>
      <c r="G131" s="373"/>
      <c r="H131" s="154"/>
      <c r="I131" s="154"/>
      <c r="J131" s="154"/>
      <c r="K131" s="802">
        <f>SUM(K124:K129)</f>
        <v>0</v>
      </c>
      <c r="L131" s="803">
        <f>SUM(L124:L129)</f>
        <v>0</v>
      </c>
      <c r="M131" s="806">
        <f>SUM(M124:M129)</f>
        <v>0</v>
      </c>
      <c r="N131" s="638"/>
      <c r="O131" s="798">
        <f>SUM(O124:O129)</f>
        <v>0</v>
      </c>
      <c r="P131" s="835">
        <f>SUM(P124:P129)</f>
        <v>0</v>
      </c>
      <c r="Q131" s="801">
        <f>SUM(Q124:Q129)</f>
        <v>0</v>
      </c>
      <c r="R131" s="475"/>
      <c r="S131" s="802">
        <f>SUM(S124:S129)</f>
        <v>0</v>
      </c>
      <c r="T131" s="803">
        <f>SUM(T124:T129)</f>
        <v>0</v>
      </c>
      <c r="U131" s="806">
        <f>SUM(U124:U129)</f>
        <v>0</v>
      </c>
      <c r="V131" s="525"/>
      <c r="W131" s="798">
        <f>SUM(W124:W129)</f>
        <v>0</v>
      </c>
      <c r="X131" s="835">
        <f>SUM(X124:X129)</f>
        <v>0</v>
      </c>
      <c r="Y131" s="801">
        <f>SUM(Y124:Y129)</f>
        <v>0</v>
      </c>
      <c r="Z131" s="546"/>
      <c r="AA131" s="802">
        <f>SUM(AA124:AA129)</f>
        <v>0</v>
      </c>
      <c r="AB131" s="803">
        <f>SUM(AB124:AB129)</f>
        <v>0</v>
      </c>
      <c r="AC131" s="806">
        <f>SUM(AC124:AC129)</f>
        <v>0</v>
      </c>
      <c r="AD131" s="560"/>
      <c r="AE131" s="798">
        <f>SUM(K131 + O131+S131+ W131+AA131)</f>
        <v>0</v>
      </c>
      <c r="AF131" s="799">
        <f>SUM(L131 + P131+T131+ X131+AB131)</f>
        <v>0</v>
      </c>
      <c r="AG131" s="799">
        <f>SUM(M131 + Q131+U131+ Y131+AC131)</f>
        <v>0</v>
      </c>
      <c r="AH131" s="800"/>
      <c r="AI131" s="801">
        <f t="shared" si="43"/>
        <v>0</v>
      </c>
    </row>
    <row r="132" spans="1:35" ht="20.25" customHeight="1">
      <c r="A132" s="18"/>
      <c r="B132" s="62"/>
      <c r="D132" s="5" t="s">
        <v>130</v>
      </c>
      <c r="E132" s="29"/>
      <c r="F132" s="29"/>
      <c r="G132" s="29"/>
      <c r="H132" s="29"/>
      <c r="I132" s="29"/>
      <c r="J132" s="29"/>
      <c r="K132" s="268"/>
      <c r="L132" s="208"/>
      <c r="M132" s="249"/>
      <c r="N132" s="517"/>
      <c r="O132" s="349"/>
      <c r="P132" s="375"/>
      <c r="Q132" s="352"/>
      <c r="R132" s="475"/>
      <c r="S132" s="256"/>
      <c r="T132" s="257"/>
      <c r="U132" s="258"/>
      <c r="V132" s="525"/>
      <c r="W132" s="349"/>
      <c r="X132" s="375"/>
      <c r="Y132" s="352"/>
      <c r="Z132" s="546"/>
      <c r="AA132" s="256"/>
      <c r="AB132" s="257"/>
      <c r="AC132" s="258"/>
      <c r="AD132" s="560"/>
      <c r="AE132" s="349"/>
      <c r="AF132" s="350"/>
      <c r="AG132" s="350"/>
      <c r="AH132" s="351"/>
      <c r="AI132" s="352"/>
    </row>
    <row r="133" spans="1:35" ht="20.25" customHeight="1">
      <c r="A133" s="18"/>
      <c r="B133" s="29"/>
      <c r="C133" s="29"/>
      <c r="E133" s="750" t="s">
        <v>74</v>
      </c>
      <c r="F133" s="772"/>
      <c r="G133" s="175"/>
      <c r="H133" s="175"/>
      <c r="I133" s="175"/>
      <c r="J133" s="175"/>
      <c r="K133" s="809">
        <f>(K135-K83-K97-K98-K111-K121-K122-K123-K125-K126-K127-K128-K129+N138)</f>
        <v>0</v>
      </c>
      <c r="L133" s="810">
        <f>(L135-L83-L97-L98-L111-L120-L121-L122-L123-L125-L126-L127-L128-L129)</f>
        <v>0</v>
      </c>
      <c r="M133" s="811">
        <f>(M135-M83-M97-M98-M111-M120-M121-M122-M123-M125-M126-M127-M128-M129)</f>
        <v>0</v>
      </c>
      <c r="N133" s="517"/>
      <c r="O133" s="861">
        <f>(O135-O83-O97-O98-O111-O121-O122-O123-O125-O126-O127-O128-O129+R138)</f>
        <v>0</v>
      </c>
      <c r="P133" s="862">
        <f>(P135-P83-P97-P98-P111-P120-P121-P122-P123-P125-P126-P127-P128-P129)</f>
        <v>0</v>
      </c>
      <c r="Q133" s="863">
        <f>(Q135-Q83-Q97-Q98-Q111-Q120-Q121-Q122-Q123-Q125-Q126-Q127-Q128-Q129)</f>
        <v>0</v>
      </c>
      <c r="R133" s="475"/>
      <c r="S133" s="809">
        <f>(S135-S83-S97-S98-S111-S121-S122-S123-S125-S126-S127-S128-S129+V138)</f>
        <v>0</v>
      </c>
      <c r="T133" s="810">
        <f>(T135-T83-T97-T98-T111-T120-T121-T122-T123-T125-T126-T127-T128-T129)</f>
        <v>0</v>
      </c>
      <c r="U133" s="811">
        <f>(U135-U83-U97-U98-U111-U120-U121-U122-U123-U125-U126-U127-U128-U129)</f>
        <v>0</v>
      </c>
      <c r="V133" s="525"/>
      <c r="W133" s="861">
        <f>(W135-W83-W97-W98-W111-W121-W122-W123-W125-W126-W127-W128-W129+Z138)</f>
        <v>0</v>
      </c>
      <c r="X133" s="862">
        <f>(X135-X83-X97-X98-X111-X120-X121-X122-X123-X125-X126-X127-X128-X129)</f>
        <v>0</v>
      </c>
      <c r="Y133" s="863">
        <f>(Y135-Y83-Y97-Y98-Y111-Y120-Y121-Y122-Y123-Y125-Y126-Y127-Y128-Y129)</f>
        <v>0</v>
      </c>
      <c r="Z133" s="546"/>
      <c r="AA133" s="809">
        <f>(AA135-AA83-AA97-AA98-AA111-AA121-AA122-AA123-AA125-AA126-AA127-AA128-AA129+AD138)</f>
        <v>0</v>
      </c>
      <c r="AB133" s="810">
        <f>(AB135-AB83-AB97-AB98-AB111-AB120-AB121-AB122-AB123-AB125-AB126-AB127-AB128-AB129)</f>
        <v>0</v>
      </c>
      <c r="AC133" s="811">
        <f>(AC135-AC83-AC97-AC98-AC111-AC120-AC121-AC122-AC123-AC125-AC126-AC127-AC128-AC129)</f>
        <v>0</v>
      </c>
      <c r="AD133" s="560"/>
      <c r="AE133" s="819">
        <f>SUM(K133 + O133+S133+ W133+AA133)</f>
        <v>0</v>
      </c>
      <c r="AF133" s="820">
        <f>SUM(L133 + P133+T133+ X133+AB133)</f>
        <v>0</v>
      </c>
      <c r="AG133" s="820">
        <f>SUM(M133 + Q133+U133+ Y133+AC133)</f>
        <v>0</v>
      </c>
      <c r="AH133" s="821"/>
      <c r="AI133" s="822">
        <f>SUM(AE133:AG133)</f>
        <v>0</v>
      </c>
    </row>
    <row r="134" spans="1:35" ht="20.25" customHeight="1">
      <c r="A134" s="18"/>
      <c r="B134" s="29"/>
      <c r="C134" s="29"/>
      <c r="D134" s="29"/>
      <c r="E134" s="771"/>
      <c r="F134" s="772"/>
      <c r="G134" s="157"/>
      <c r="H134" s="157"/>
      <c r="I134" s="157"/>
      <c r="J134" s="157"/>
      <c r="K134" s="752"/>
      <c r="L134" s="753"/>
      <c r="M134" s="754"/>
      <c r="N134" s="517"/>
      <c r="O134" s="763"/>
      <c r="P134" s="767"/>
      <c r="Q134" s="766"/>
      <c r="R134" s="475"/>
      <c r="S134" s="768"/>
      <c r="T134" s="769"/>
      <c r="U134" s="770"/>
      <c r="V134" s="525"/>
      <c r="W134" s="763"/>
      <c r="X134" s="767"/>
      <c r="Y134" s="766"/>
      <c r="Z134" s="546"/>
      <c r="AA134" s="768"/>
      <c r="AB134" s="769"/>
      <c r="AC134" s="770"/>
      <c r="AD134" s="560"/>
      <c r="AE134" s="763"/>
      <c r="AF134" s="764"/>
      <c r="AG134" s="764"/>
      <c r="AH134" s="765"/>
      <c r="AI134" s="766"/>
    </row>
    <row r="135" spans="1:35" ht="20.25" customHeight="1">
      <c r="A135" s="18"/>
      <c r="B135" s="29"/>
      <c r="C135" s="29"/>
      <c r="D135" s="29"/>
      <c r="E135" s="751" t="s">
        <v>78</v>
      </c>
      <c r="F135" s="773"/>
      <c r="G135" s="174"/>
      <c r="H135" s="175"/>
      <c r="I135" s="175"/>
      <c r="J135" s="175"/>
      <c r="K135" s="809">
        <f>SUM(K92+K99+K104+K111+K131)</f>
        <v>0</v>
      </c>
      <c r="L135" s="810">
        <f>SUM(L92+L99+L104+L111+L131)</f>
        <v>0</v>
      </c>
      <c r="M135" s="811">
        <f>SUM(M92+M99+M104+M111+M131)</f>
        <v>0</v>
      </c>
      <c r="N135" s="517"/>
      <c r="O135" s="861">
        <f>SUM(O92+O99+O104+O111+O131)</f>
        <v>0</v>
      </c>
      <c r="P135" s="862">
        <f>SUM(P92+P99+P104+P111+P131)</f>
        <v>0</v>
      </c>
      <c r="Q135" s="863">
        <f>SUM(Q92+Q99+Q104+Q111+Q131)</f>
        <v>0</v>
      </c>
      <c r="R135" s="475"/>
      <c r="S135" s="809">
        <f>SUM(S92+S99+S104+S111+S131)</f>
        <v>0</v>
      </c>
      <c r="T135" s="810">
        <f>SUM(T92+T99+T104+T111+T131)</f>
        <v>0</v>
      </c>
      <c r="U135" s="811">
        <f>SUM(U92+U99+U104+U111+U131)</f>
        <v>0</v>
      </c>
      <c r="V135" s="525"/>
      <c r="W135" s="861">
        <f>SUM(W92+W99+W104+W111+W131)</f>
        <v>0</v>
      </c>
      <c r="X135" s="862">
        <f>SUM(X92+X99+X104+X111+X131)</f>
        <v>0</v>
      </c>
      <c r="Y135" s="863">
        <f>SUM(Y92+Y99+Y104+Y111+Y131)</f>
        <v>0</v>
      </c>
      <c r="Z135" s="546"/>
      <c r="AA135" s="809">
        <f>SUM(AA92+AA99+AA104+AA111+AA131)</f>
        <v>0</v>
      </c>
      <c r="AB135" s="810">
        <f>SUM(AB92+AB99+AB104+AB111+AB131)</f>
        <v>0</v>
      </c>
      <c r="AC135" s="811">
        <f>SUM(AC92+AC99+AC104+AC111+AC131)</f>
        <v>0</v>
      </c>
      <c r="AD135" s="560"/>
      <c r="AE135" s="819">
        <f>SUM(K135 + O135+S135+ W135+AA135)</f>
        <v>0</v>
      </c>
      <c r="AF135" s="820">
        <f>SUM(L135 + P135+T135+ X135+AB135)</f>
        <v>0</v>
      </c>
      <c r="AG135" s="820">
        <f>SUM(M135 + Q135+U135+ Y135+AC135)</f>
        <v>0</v>
      </c>
      <c r="AH135" s="821"/>
      <c r="AI135" s="822">
        <f>SUM(AE135:AG135)</f>
        <v>0</v>
      </c>
    </row>
    <row r="136" spans="1:35" ht="20.25" customHeight="1">
      <c r="A136" s="18"/>
      <c r="B136" s="29"/>
      <c r="C136" s="29"/>
      <c r="D136" s="29"/>
      <c r="E136" s="18"/>
      <c r="F136" s="91"/>
      <c r="G136" s="26"/>
      <c r="H136" s="26"/>
      <c r="I136" s="26"/>
      <c r="J136" s="26"/>
      <c r="K136" s="270"/>
      <c r="L136" s="271"/>
      <c r="M136" s="272"/>
      <c r="N136" s="517"/>
      <c r="O136" s="349"/>
      <c r="P136" s="375"/>
      <c r="Q136" s="352"/>
      <c r="R136" s="475"/>
      <c r="S136" s="256"/>
      <c r="T136" s="257"/>
      <c r="U136" s="258"/>
      <c r="V136" s="525"/>
      <c r="W136" s="349"/>
      <c r="X136" s="375"/>
      <c r="Y136" s="352"/>
      <c r="Z136" s="546"/>
      <c r="AA136" s="256"/>
      <c r="AB136" s="257"/>
      <c r="AC136" s="258"/>
      <c r="AD136" s="560"/>
      <c r="AE136" s="349"/>
      <c r="AF136" s="350"/>
      <c r="AG136" s="350"/>
      <c r="AH136" s="351"/>
      <c r="AI136" s="352"/>
    </row>
    <row r="137" spans="1:35" ht="19.5" customHeight="1">
      <c r="A137" s="18"/>
      <c r="B137" s="632" t="s">
        <v>284</v>
      </c>
      <c r="C137" s="633"/>
      <c r="D137" s="633"/>
      <c r="K137" s="248"/>
      <c r="L137" s="178"/>
      <c r="M137" s="262"/>
      <c r="N137" s="517"/>
      <c r="O137" s="349"/>
      <c r="P137" s="375"/>
      <c r="Q137" s="352"/>
      <c r="R137" s="475"/>
      <c r="S137" s="256"/>
      <c r="T137" s="257"/>
      <c r="U137" s="258"/>
      <c r="V137" s="525"/>
      <c r="W137" s="349"/>
      <c r="X137" s="375"/>
      <c r="Y137" s="352"/>
      <c r="Z137" s="546"/>
      <c r="AA137" s="256"/>
      <c r="AB137" s="257"/>
      <c r="AC137" s="258"/>
      <c r="AD137" s="560"/>
      <c r="AE137" s="349"/>
      <c r="AF137" s="350"/>
      <c r="AG137" s="350"/>
      <c r="AH137" s="351"/>
      <c r="AI137" s="352"/>
    </row>
    <row r="138" spans="1:35" ht="18.75" customHeight="1">
      <c r="A138" s="18"/>
      <c r="B138" s="35"/>
      <c r="C138" s="18"/>
      <c r="D138" s="18"/>
      <c r="E138" s="5" t="s">
        <v>153</v>
      </c>
      <c r="G138" s="5" t="s">
        <v>154</v>
      </c>
      <c r="K138" s="587">
        <f>M9</f>
        <v>0.56499999999999995</v>
      </c>
      <c r="L138" s="600"/>
      <c r="M138" s="599">
        <f>M9</f>
        <v>0.56499999999999995</v>
      </c>
      <c r="N138" s="517">
        <f>SUM(N125:N129)</f>
        <v>0</v>
      </c>
      <c r="O138" s="586">
        <f>Q9</f>
        <v>0.56499999999999995</v>
      </c>
      <c r="P138" s="601"/>
      <c r="Q138" s="602">
        <f>Q9</f>
        <v>0.56499999999999995</v>
      </c>
      <c r="R138" s="475">
        <f>SUM(R125:R129)</f>
        <v>0</v>
      </c>
      <c r="S138" s="587">
        <f>U9</f>
        <v>0.56499999999999995</v>
      </c>
      <c r="T138" s="603"/>
      <c r="U138" s="599">
        <f>U9</f>
        <v>0.56499999999999995</v>
      </c>
      <c r="V138" s="525">
        <f>SUM(V125:V129)</f>
        <v>0</v>
      </c>
      <c r="W138" s="586">
        <f>Y9</f>
        <v>0.56499999999999995</v>
      </c>
      <c r="X138" s="601"/>
      <c r="Y138" s="602">
        <f>Y9</f>
        <v>0.56499999999999995</v>
      </c>
      <c r="Z138" s="546">
        <f>SUM(Z125:Z129)</f>
        <v>0</v>
      </c>
      <c r="AA138" s="587">
        <f>AC9</f>
        <v>0.56499999999999995</v>
      </c>
      <c r="AB138" s="603"/>
      <c r="AC138" s="599">
        <f>AC9</f>
        <v>0.56499999999999995</v>
      </c>
      <c r="AD138" s="560">
        <f>SUM(AD125:AD129)</f>
        <v>0</v>
      </c>
      <c r="AE138" s="185"/>
      <c r="AF138" s="210"/>
      <c r="AG138" s="210"/>
      <c r="AH138" s="179"/>
      <c r="AI138" s="187"/>
    </row>
    <row r="139" spans="1:35" ht="20.25" customHeight="1">
      <c r="A139" s="18"/>
      <c r="B139" s="29" t="s">
        <v>155</v>
      </c>
      <c r="C139" s="18"/>
      <c r="D139" s="20"/>
      <c r="E139" s="32">
        <v>0</v>
      </c>
      <c r="F139" s="31"/>
      <c r="G139" s="5" t="s">
        <v>151</v>
      </c>
      <c r="H139" s="30"/>
      <c r="I139" s="30"/>
      <c r="J139" s="30"/>
      <c r="K139" s="273">
        <f>$E$139*K133</f>
        <v>0</v>
      </c>
      <c r="L139" s="274"/>
      <c r="M139" s="249"/>
      <c r="N139" s="510"/>
      <c r="O139" s="185">
        <f>$E$139*O133</f>
        <v>0</v>
      </c>
      <c r="P139" s="186"/>
      <c r="Q139" s="187"/>
      <c r="R139" s="477"/>
      <c r="S139" s="304">
        <f>$E$139*S133</f>
        <v>0</v>
      </c>
      <c r="T139" s="298"/>
      <c r="U139" s="299"/>
      <c r="V139" s="527"/>
      <c r="W139" s="185">
        <f>$E$139*W133</f>
        <v>0</v>
      </c>
      <c r="X139" s="186"/>
      <c r="Y139" s="187"/>
      <c r="Z139" s="543"/>
      <c r="AA139" s="304">
        <f>$E$139*AA133</f>
        <v>0</v>
      </c>
      <c r="AB139" s="298"/>
      <c r="AC139" s="299"/>
      <c r="AD139" s="560"/>
      <c r="AE139" s="185">
        <f>SUM(K139 + O139+S139+ W139+AA139)</f>
        <v>0</v>
      </c>
      <c r="AF139" s="210"/>
      <c r="AG139" s="210">
        <f>SUM(M139 + Q139+U139+ Y139+AC139)</f>
        <v>0</v>
      </c>
      <c r="AH139" s="179"/>
      <c r="AI139" s="187">
        <f t="shared" ref="AI139:AI146" si="44">SUM(AE139:AG139)</f>
        <v>0</v>
      </c>
    </row>
    <row r="140" spans="1:35" s="66" customFormat="1" ht="20.25" customHeight="1">
      <c r="A140" s="108"/>
      <c r="B140" s="117"/>
      <c r="C140" s="2"/>
      <c r="D140" s="230" t="s">
        <v>140</v>
      </c>
      <c r="E140" s="460" t="str">
        <f>CONCATENATE(TEXT($M$9, "0.00%")," - ",TEXT($Y$9, "0.00%"))</f>
        <v>56.50% - 56.50%</v>
      </c>
      <c r="F140" s="234"/>
      <c r="G140" s="460" t="str">
        <f>CONCATENATE(TEXT($M$9, "0.00%")," - ",TEXT($Y$9, "0.00%"))</f>
        <v>56.50% - 56.50%</v>
      </c>
      <c r="H140" s="239"/>
      <c r="I140" s="239"/>
      <c r="J140" s="239"/>
      <c r="K140" s="275">
        <f>IF($E$139=0,(M9*(K133-N138)),0)</f>
        <v>0</v>
      </c>
      <c r="L140" s="313"/>
      <c r="M140" s="240">
        <f>M133*M9</f>
        <v>0</v>
      </c>
      <c r="N140" s="719"/>
      <c r="O140" s="580">
        <f>IF($E$139=0,(Q9*(O133-R138)),0)</f>
        <v>0</v>
      </c>
      <c r="P140" s="237"/>
      <c r="Q140" s="238">
        <f>Q133*Q9</f>
        <v>0</v>
      </c>
      <c r="R140" s="482"/>
      <c r="S140" s="275">
        <f>IF($E$139=0,(U9*(S133-V138)),0)</f>
        <v>0</v>
      </c>
      <c r="T140" s="451"/>
      <c r="U140" s="240">
        <f>U133*U9</f>
        <v>0</v>
      </c>
      <c r="V140" s="531"/>
      <c r="W140" s="580">
        <f>IF($E$139=0,(Y9*(W133-Z138)),0)</f>
        <v>0</v>
      </c>
      <c r="X140" s="189"/>
      <c r="Y140" s="238">
        <f>Y133*Y9</f>
        <v>0</v>
      </c>
      <c r="Z140" s="552"/>
      <c r="AA140" s="275">
        <f>IF($E$139=0,(AC9*(AA133-AD138)),0)</f>
        <v>0</v>
      </c>
      <c r="AB140" s="451"/>
      <c r="AC140" s="240">
        <f>AC133*AC9</f>
        <v>0</v>
      </c>
      <c r="AD140" s="574"/>
      <c r="AE140" s="185">
        <f>SUM(K140 + O140+S140+ W140+AA140)</f>
        <v>0</v>
      </c>
      <c r="AF140" s="210"/>
      <c r="AG140" s="210">
        <f>SUM(M140 + Q140+U140+ Y140+AC140)</f>
        <v>0</v>
      </c>
      <c r="AH140" s="179"/>
      <c r="AI140" s="187">
        <f>SUM(AE140:AG140)</f>
        <v>0</v>
      </c>
    </row>
    <row r="141" spans="1:35" s="66" customFormat="1" ht="20.25" customHeight="1">
      <c r="A141" s="108"/>
      <c r="B141" s="29" t="s">
        <v>132</v>
      </c>
      <c r="C141" s="2"/>
      <c r="D141" s="230"/>
      <c r="E141" s="231"/>
      <c r="F141" s="118"/>
      <c r="H141" s="119"/>
      <c r="I141" s="119"/>
      <c r="J141" s="119"/>
      <c r="K141" s="276"/>
      <c r="L141" s="277"/>
      <c r="M141" s="901">
        <f>IF($E$139=0,(0),IF((M9*K133)-K139&gt;0,(M9*K133)-K139,0))</f>
        <v>0</v>
      </c>
      <c r="N141" s="519"/>
      <c r="O141" s="188"/>
      <c r="P141" s="189"/>
      <c r="Q141" s="900">
        <f>IF($E$139=0,(0),IF((Q9*O133)-O139&gt;0,(Q9*O133)-O139,0))</f>
        <v>0</v>
      </c>
      <c r="R141" s="483"/>
      <c r="S141" s="306"/>
      <c r="T141" s="307"/>
      <c r="U141" s="902">
        <f>IF($E$139=0,(0),IF((U9*S133)-S139&gt;0,(U9*S133)-S139,0))</f>
        <v>0</v>
      </c>
      <c r="V141" s="532"/>
      <c r="W141" s="188"/>
      <c r="X141" s="189"/>
      <c r="Y141" s="900">
        <f>IF($E$139=0,(0),IF((Y9*W133)-W139&gt;0,(Y9*W133)-W139,0))</f>
        <v>0</v>
      </c>
      <c r="Z141" s="553"/>
      <c r="AA141" s="306"/>
      <c r="AB141" s="307"/>
      <c r="AC141" s="902">
        <f>IF($E$139=0,(0),IF((AC9*AA133)-AA139&gt;0,(AC9*AA133)-AA139,0))</f>
        <v>0</v>
      </c>
      <c r="AD141" s="575"/>
      <c r="AE141" s="188"/>
      <c r="AF141" s="453"/>
      <c r="AG141" s="453">
        <f>SUM(M141+Q141+U141+Y141+AC141)</f>
        <v>0</v>
      </c>
      <c r="AH141" s="354"/>
      <c r="AI141" s="609">
        <f t="shared" si="44"/>
        <v>0</v>
      </c>
    </row>
    <row r="142" spans="1:35" s="66" customFormat="1" ht="20.25" customHeight="1">
      <c r="A142" s="108"/>
      <c r="B142" s="29"/>
      <c r="C142" s="2"/>
      <c r="D142" s="230" t="s">
        <v>72</v>
      </c>
      <c r="E142" s="231" t="str">
        <f>$E$140</f>
        <v>56.50% - 56.50%</v>
      </c>
      <c r="F142" s="118"/>
      <c r="H142" s="119"/>
      <c r="I142" s="119"/>
      <c r="J142" s="119"/>
      <c r="K142" s="276">
        <f>IF($E$139=0,( M9*N125),(0))</f>
        <v>0</v>
      </c>
      <c r="L142" s="277"/>
      <c r="M142" s="279"/>
      <c r="N142" s="519"/>
      <c r="O142" s="120">
        <f>IF($E$139=0,( Q9*R125),(0))</f>
        <v>0</v>
      </c>
      <c r="P142" s="189"/>
      <c r="Q142" s="190"/>
      <c r="R142" s="483"/>
      <c r="S142" s="276">
        <f>IF($E$133=0,( U9*V125),(0))</f>
        <v>0</v>
      </c>
      <c r="T142" s="307"/>
      <c r="U142" s="309"/>
      <c r="V142" s="532"/>
      <c r="W142" s="120">
        <f>IF($E$133=0,( Y9*Z125),(0))</f>
        <v>0</v>
      </c>
      <c r="X142" s="189"/>
      <c r="Y142" s="190"/>
      <c r="Z142" s="553"/>
      <c r="AA142" s="306">
        <f>IF($E$133=0,( AC9*AD125),(0))</f>
        <v>0</v>
      </c>
      <c r="AB142" s="307"/>
      <c r="AC142" s="309"/>
      <c r="AD142" s="575"/>
      <c r="AE142" s="185">
        <f t="shared" ref="AE142:AE147" si="45">SUM(K142 + O142+S142+ W142+AA142)</f>
        <v>0</v>
      </c>
      <c r="AF142" s="453"/>
      <c r="AG142" s="353"/>
      <c r="AH142" s="354"/>
      <c r="AI142" s="609">
        <f t="shared" si="44"/>
        <v>0</v>
      </c>
    </row>
    <row r="143" spans="1:35" s="66" customFormat="1" ht="20.25" customHeight="1">
      <c r="A143" s="108"/>
      <c r="B143" s="29"/>
      <c r="C143" s="2"/>
      <c r="D143" s="230" t="s">
        <v>73</v>
      </c>
      <c r="E143" s="231" t="str">
        <f>$E$140</f>
        <v>56.50% - 56.50%</v>
      </c>
      <c r="F143" s="118"/>
      <c r="H143" s="119"/>
      <c r="I143" s="119"/>
      <c r="J143" s="119"/>
      <c r="K143" s="276">
        <f>IF($E$139=0,(M9*N126),(0))</f>
        <v>0</v>
      </c>
      <c r="L143" s="277"/>
      <c r="M143" s="279"/>
      <c r="N143" s="519"/>
      <c r="O143" s="120">
        <f>IF($E$139=0,(Q9*R126),(0))</f>
        <v>0</v>
      </c>
      <c r="P143" s="189"/>
      <c r="Q143" s="190"/>
      <c r="R143" s="483"/>
      <c r="S143" s="276">
        <f>IF($E$133=0,( U9*V126),(0))</f>
        <v>0</v>
      </c>
      <c r="T143" s="307"/>
      <c r="U143" s="309"/>
      <c r="V143" s="532"/>
      <c r="W143" s="120">
        <f>IF($E$133=0,( Y9*Z126),(0))</f>
        <v>0</v>
      </c>
      <c r="X143" s="189"/>
      <c r="Y143" s="190"/>
      <c r="Z143" s="553"/>
      <c r="AA143" s="306">
        <f>IF($E$133=0,( AC9*AD126),(0))</f>
        <v>0</v>
      </c>
      <c r="AB143" s="307"/>
      <c r="AC143" s="309"/>
      <c r="AD143" s="575"/>
      <c r="AE143" s="185">
        <f t="shared" si="45"/>
        <v>0</v>
      </c>
      <c r="AF143" s="453"/>
      <c r="AG143" s="353"/>
      <c r="AH143" s="354"/>
      <c r="AI143" s="609">
        <f t="shared" si="44"/>
        <v>0</v>
      </c>
    </row>
    <row r="144" spans="1:35" s="66" customFormat="1" ht="20.25" customHeight="1">
      <c r="A144" s="108"/>
      <c r="B144" s="29"/>
      <c r="C144" s="2"/>
      <c r="D144" s="230" t="s">
        <v>131</v>
      </c>
      <c r="E144" s="231" t="str">
        <f>$E$140</f>
        <v>56.50% - 56.50%</v>
      </c>
      <c r="F144" s="118"/>
      <c r="H144" s="119"/>
      <c r="I144" s="119"/>
      <c r="J144" s="119"/>
      <c r="K144" s="276">
        <f>IF($E$139=0,( M9*N127),(0))</f>
        <v>0</v>
      </c>
      <c r="L144" s="277"/>
      <c r="M144" s="279"/>
      <c r="N144" s="519"/>
      <c r="O144" s="120">
        <f>IF($E$139=0,( Q9*R127),(0))</f>
        <v>0</v>
      </c>
      <c r="P144" s="189"/>
      <c r="Q144" s="190"/>
      <c r="R144" s="483"/>
      <c r="S144" s="276">
        <f>IF($E$133=0,(U9*V127),(0))</f>
        <v>0</v>
      </c>
      <c r="T144" s="307"/>
      <c r="U144" s="309"/>
      <c r="V144" s="532"/>
      <c r="W144" s="120">
        <f>IF($E$133=0,(Y9*Z127),(0))</f>
        <v>0</v>
      </c>
      <c r="X144" s="189"/>
      <c r="Y144" s="190"/>
      <c r="Z144" s="553"/>
      <c r="AA144" s="306">
        <f>IF($E$133=0,(AC9*AD127),(0))</f>
        <v>0</v>
      </c>
      <c r="AB144" s="307"/>
      <c r="AC144" s="309"/>
      <c r="AD144" s="575"/>
      <c r="AE144" s="185">
        <f t="shared" si="45"/>
        <v>0</v>
      </c>
      <c r="AF144" s="453"/>
      <c r="AG144" s="353"/>
      <c r="AH144" s="354"/>
      <c r="AI144" s="609">
        <f t="shared" si="44"/>
        <v>0</v>
      </c>
    </row>
    <row r="145" spans="1:35" s="66" customFormat="1" ht="20.25" customHeight="1">
      <c r="A145" s="108"/>
      <c r="B145" s="29"/>
      <c r="C145" s="2"/>
      <c r="D145" s="230" t="s">
        <v>293</v>
      </c>
      <c r="E145" s="231" t="str">
        <f>$E$140</f>
        <v>56.50% - 56.50%</v>
      </c>
      <c r="F145" s="118"/>
      <c r="H145" s="119"/>
      <c r="I145" s="119"/>
      <c r="J145" s="119"/>
      <c r="K145" s="276">
        <f>IF($E$139=0,( M9*N128),(0))</f>
        <v>0</v>
      </c>
      <c r="L145" s="277"/>
      <c r="M145" s="279"/>
      <c r="N145" s="519"/>
      <c r="O145" s="120">
        <f>IF($E$139=0,( Q9*R128),(0))</f>
        <v>0</v>
      </c>
      <c r="P145" s="189"/>
      <c r="Q145" s="190"/>
      <c r="R145" s="483"/>
      <c r="S145" s="276">
        <f>IF($E$133=0,( U9*V128),(0))</f>
        <v>0</v>
      </c>
      <c r="T145" s="307"/>
      <c r="U145" s="309"/>
      <c r="V145" s="532"/>
      <c r="W145" s="120">
        <f>IF($E$133=0,( Y9*Z128),(0))</f>
        <v>0</v>
      </c>
      <c r="X145" s="189"/>
      <c r="Y145" s="190"/>
      <c r="Z145" s="553"/>
      <c r="AA145" s="306">
        <f>IF($E$133=0,( AC9*AD128),(0))</f>
        <v>0</v>
      </c>
      <c r="AB145" s="307"/>
      <c r="AC145" s="309"/>
      <c r="AD145" s="575"/>
      <c r="AE145" s="185">
        <f t="shared" si="45"/>
        <v>0</v>
      </c>
      <c r="AF145" s="453"/>
      <c r="AG145" s="353"/>
      <c r="AH145" s="354"/>
      <c r="AI145" s="609">
        <f t="shared" si="44"/>
        <v>0</v>
      </c>
    </row>
    <row r="146" spans="1:35" s="66" customFormat="1" ht="20.25" customHeight="1" thickBot="1">
      <c r="A146" s="108"/>
      <c r="B146" s="29"/>
      <c r="C146" s="2"/>
      <c r="D146" s="230" t="s">
        <v>294</v>
      </c>
      <c r="E146" s="231" t="str">
        <f>$E$140</f>
        <v>56.50% - 56.50%</v>
      </c>
      <c r="F146" s="118"/>
      <c r="H146" s="119"/>
      <c r="I146" s="119"/>
      <c r="J146" s="119"/>
      <c r="K146" s="276">
        <f>IF($E$139=0,( M9*N129),(0))</f>
        <v>0</v>
      </c>
      <c r="L146" s="447"/>
      <c r="M146" s="725"/>
      <c r="N146" s="519"/>
      <c r="O146" s="120">
        <f>IF($E$139=0,( Q9*R129),(0))</f>
        <v>0</v>
      </c>
      <c r="P146" s="192"/>
      <c r="Q146" s="193"/>
      <c r="R146" s="483"/>
      <c r="S146" s="310">
        <f>IF($E$133=0,( U9*V129),(0))</f>
        <v>0</v>
      </c>
      <c r="T146" s="311"/>
      <c r="U146" s="312"/>
      <c r="V146" s="532"/>
      <c r="W146" s="121">
        <f>IF($E$133=0,( Y9*Z129),(0))</f>
        <v>0</v>
      </c>
      <c r="X146" s="194"/>
      <c r="Y146" s="195"/>
      <c r="Z146" s="553"/>
      <c r="AA146" s="317">
        <f>IF($E$133=0,( AC9*AD129),(0))</f>
        <v>0</v>
      </c>
      <c r="AB146" s="311"/>
      <c r="AC146" s="312"/>
      <c r="AD146" s="575"/>
      <c r="AE146" s="462">
        <f t="shared" si="45"/>
        <v>0</v>
      </c>
      <c r="AF146" s="454"/>
      <c r="AG146" s="355"/>
      <c r="AH146" s="356"/>
      <c r="AI146" s="610">
        <f t="shared" si="44"/>
        <v>0</v>
      </c>
    </row>
    <row r="147" spans="1:35" s="31" customFormat="1" ht="20.25" customHeight="1">
      <c r="A147" s="29"/>
      <c r="B147" s="29"/>
      <c r="C147" s="29"/>
      <c r="D147" s="28"/>
      <c r="E147" s="232" t="s">
        <v>75</v>
      </c>
      <c r="F147" s="233"/>
      <c r="G147" s="234"/>
      <c r="H147" s="235"/>
      <c r="I147" s="235"/>
      <c r="J147" s="235"/>
      <c r="K147" s="280">
        <f>IF($E$139=0, (K140+K141+K142+K143+K144+K145+K146),(K139))</f>
        <v>0</v>
      </c>
      <c r="L147" s="446">
        <f>IF($E$139=0, (L140+L141+L142+L143+L144),(L139))</f>
        <v>0</v>
      </c>
      <c r="M147" s="281">
        <f>SUM(M140:M143)</f>
        <v>0</v>
      </c>
      <c r="N147" s="520"/>
      <c r="O147" s="236">
        <f>IF($E$139=0, (O140+O141+O142+O143+O144),(O139))</f>
        <v>0</v>
      </c>
      <c r="P147" s="452">
        <f>IF($E$133=0, (P140+P141+P142+P143+P144),(P139))</f>
        <v>0</v>
      </c>
      <c r="Q147" s="724">
        <f>SUM(Q140:Q143)</f>
        <v>0</v>
      </c>
      <c r="R147" s="484"/>
      <c r="S147" s="305">
        <f>IF($E$139=0, (S140+S141+S142+S143+S144),(S139))</f>
        <v>0</v>
      </c>
      <c r="T147" s="446">
        <f>IF($E$133=0, (T140+T141+T142+T143+T144),(T139))</f>
        <v>0</v>
      </c>
      <c r="U147" s="466">
        <f>SUM(U140:U143)</f>
        <v>0</v>
      </c>
      <c r="V147" s="533"/>
      <c r="W147" s="223">
        <f>IF($E$139=0, (W140+W141+W142+W143+W144),(W139))</f>
        <v>0</v>
      </c>
      <c r="X147" s="452">
        <f>IF($E$133=0, (X140+X141+X142+X143+X144),(X139))</f>
        <v>0</v>
      </c>
      <c r="Y147" s="238">
        <f>SUM(Y140:Y143)</f>
        <v>0</v>
      </c>
      <c r="Z147" s="554"/>
      <c r="AA147" s="305">
        <f>IF($E$139=0, (AA140+AA141+AA142+AA143+AA144),(AA139))</f>
        <v>0</v>
      </c>
      <c r="AB147" s="446">
        <f>IF($E$133=0, (AB140+AB141+AB142+AB143+AB144),(AB139))</f>
        <v>0</v>
      </c>
      <c r="AC147" s="723">
        <f>SUM(AC140:AC143)</f>
        <v>0</v>
      </c>
      <c r="AD147" s="576"/>
      <c r="AE147" s="223">
        <f t="shared" si="45"/>
        <v>0</v>
      </c>
      <c r="AF147" s="224">
        <f>SUM(L141 + P147+T147+ X147+AB147)</f>
        <v>0</v>
      </c>
      <c r="AG147" s="224">
        <f>SUM(M147 + Q147+U147+ Y147+AC147)</f>
        <v>0</v>
      </c>
      <c r="AH147" s="357"/>
      <c r="AI147" s="238">
        <f>SUM(AE147:AG147)</f>
        <v>0</v>
      </c>
    </row>
    <row r="148" spans="1:35" ht="20.25" customHeight="1" thickBot="1">
      <c r="A148" s="18"/>
      <c r="B148" s="29"/>
      <c r="C148" s="18"/>
      <c r="D148" s="20"/>
      <c r="E148" s="159"/>
      <c r="F148" s="158"/>
      <c r="G148" s="160"/>
      <c r="H148" s="156"/>
      <c r="I148" s="156"/>
      <c r="J148" s="156"/>
      <c r="K148" s="443"/>
      <c r="L148" s="444"/>
      <c r="M148" s="267"/>
      <c r="N148" s="512"/>
      <c r="O148" s="196"/>
      <c r="P148" s="197"/>
      <c r="Q148" s="198"/>
      <c r="R148" s="485"/>
      <c r="S148" s="720"/>
      <c r="T148" s="721"/>
      <c r="U148" s="722"/>
      <c r="V148" s="534"/>
      <c r="W148" s="185"/>
      <c r="X148" s="186"/>
      <c r="Y148" s="187"/>
      <c r="Z148" s="546"/>
      <c r="AA148" s="720"/>
      <c r="AB148" s="721"/>
      <c r="AC148" s="722"/>
      <c r="AD148" s="560"/>
      <c r="AE148" s="185"/>
      <c r="AF148" s="210"/>
      <c r="AG148" s="210"/>
      <c r="AH148" s="179"/>
      <c r="AI148" s="187"/>
    </row>
    <row r="149" spans="1:35" ht="20.25" customHeight="1" thickBot="1">
      <c r="A149" s="18"/>
      <c r="B149" s="62"/>
      <c r="C149" s="18"/>
      <c r="D149" s="36"/>
      <c r="E149" s="381" t="s">
        <v>76</v>
      </c>
      <c r="F149" s="391"/>
      <c r="G149" s="177"/>
      <c r="H149" s="177"/>
      <c r="I149" s="177"/>
      <c r="J149" s="177"/>
      <c r="K149" s="776">
        <f>SUM(K135+K147)</f>
        <v>0</v>
      </c>
      <c r="L149" s="441">
        <f>SUM(L135+L147)</f>
        <v>0</v>
      </c>
      <c r="M149" s="442">
        <f>SUM(M135+M147)</f>
        <v>0</v>
      </c>
      <c r="N149" s="521"/>
      <c r="O149" s="728">
        <f>SUM(O135+O147)</f>
        <v>0</v>
      </c>
      <c r="P149" s="726">
        <f>SUM(P135+P147)</f>
        <v>0</v>
      </c>
      <c r="Q149" s="727">
        <f>SUM(Q135+Q147)</f>
        <v>0</v>
      </c>
      <c r="R149" s="486"/>
      <c r="S149" s="776">
        <f>SUM(S135+S147)</f>
        <v>0</v>
      </c>
      <c r="T149" s="441">
        <f>SUM(T135+T147)</f>
        <v>0</v>
      </c>
      <c r="U149" s="778">
        <f>SUM(U135+U147)</f>
        <v>0</v>
      </c>
      <c r="V149" s="535"/>
      <c r="W149" s="728">
        <f>SUM(W135+W147)</f>
        <v>0</v>
      </c>
      <c r="X149" s="726">
        <f>SUM(X135+X147)</f>
        <v>0</v>
      </c>
      <c r="Y149" s="727">
        <f>SUM(Y135+Y147)</f>
        <v>0</v>
      </c>
      <c r="Z149" s="555"/>
      <c r="AA149" s="776">
        <f>SUM(AA135+AA147)</f>
        <v>0</v>
      </c>
      <c r="AB149" s="441">
        <f>SUM(AB135+AB147)</f>
        <v>0</v>
      </c>
      <c r="AC149" s="442">
        <f>SUM(AC135+AC147)</f>
        <v>0</v>
      </c>
      <c r="AD149" s="577"/>
      <c r="AE149" s="899">
        <f>SUM(K149 + O149+S149+ W149+AA149)</f>
        <v>0</v>
      </c>
      <c r="AF149" s="458">
        <f>SUM(L143 + P149+T149+ X149+AB149)</f>
        <v>0</v>
      </c>
      <c r="AG149" s="899">
        <f>SUM(AG135+AG140+AG141)</f>
        <v>0</v>
      </c>
      <c r="AH149" s="464"/>
      <c r="AI149" s="459">
        <f>SUM(AE149:AG149)</f>
        <v>0</v>
      </c>
    </row>
    <row r="150" spans="1:35" ht="20.25" customHeight="1" thickTop="1" thickBot="1">
      <c r="A150" s="18"/>
      <c r="B150" s="29"/>
      <c r="C150" s="18"/>
      <c r="D150" s="18"/>
      <c r="E150" s="18"/>
      <c r="F150" s="18"/>
      <c r="G150" s="18"/>
      <c r="H150" s="18"/>
      <c r="I150" s="18"/>
      <c r="J150" s="18"/>
      <c r="K150" s="282"/>
      <c r="L150" s="283"/>
      <c r="M150" s="284"/>
      <c r="N150" s="879"/>
      <c r="O150" s="199"/>
      <c r="P150" s="200"/>
      <c r="Q150" s="201"/>
      <c r="R150" s="880"/>
      <c r="S150" s="314"/>
      <c r="T150" s="315"/>
      <c r="U150" s="316"/>
      <c r="V150" s="881"/>
      <c r="W150" s="199"/>
      <c r="X150" s="200"/>
      <c r="Y150" s="201"/>
      <c r="Z150" s="882"/>
      <c r="AA150" s="314"/>
      <c r="AB150" s="315"/>
      <c r="AC150" s="316"/>
      <c r="AD150" s="883"/>
      <c r="AE150" s="196"/>
      <c r="AF150" s="197"/>
      <c r="AG150" s="197"/>
      <c r="AH150" s="200"/>
      <c r="AI150" s="198"/>
    </row>
    <row r="151" spans="1:35" ht="20.25" customHeight="1">
      <c r="N151" s="19"/>
      <c r="P151" s="18"/>
      <c r="T151" s="18"/>
      <c r="X151" s="18"/>
      <c r="AB151" s="18"/>
      <c r="AE151" s="57"/>
      <c r="AG151" s="57"/>
      <c r="AI151" s="57"/>
    </row>
    <row r="152" spans="1:35" ht="20.25" customHeight="1">
      <c r="A152" s="917" t="s">
        <v>274</v>
      </c>
      <c r="B152" s="917"/>
      <c r="C152" s="917"/>
      <c r="D152" s="917"/>
      <c r="E152" s="917"/>
      <c r="F152" s="917"/>
      <c r="G152" s="917"/>
      <c r="H152" s="917"/>
      <c r="I152" s="917"/>
      <c r="J152" s="917"/>
      <c r="K152" s="917"/>
      <c r="L152" s="917"/>
      <c r="M152" s="917"/>
      <c r="N152" s="917"/>
      <c r="O152" s="917"/>
      <c r="P152" s="917"/>
      <c r="Q152" s="917"/>
      <c r="R152" s="917"/>
      <c r="S152" s="917"/>
      <c r="T152" s="917"/>
      <c r="U152" s="917"/>
      <c r="V152" s="917"/>
      <c r="W152" s="917"/>
      <c r="X152" s="917"/>
      <c r="Y152" s="917"/>
      <c r="Z152" s="917"/>
      <c r="AA152" s="917"/>
      <c r="AB152" s="917"/>
      <c r="AC152" s="917"/>
      <c r="AD152" s="917"/>
      <c r="AE152" s="917"/>
      <c r="AF152" s="917"/>
      <c r="AG152" s="917"/>
      <c r="AH152" s="917"/>
      <c r="AI152" s="917"/>
    </row>
    <row r="153" spans="1:35" s="3" customFormat="1" ht="20.25" customHeight="1">
      <c r="C153" s="3" t="s">
        <v>269</v>
      </c>
      <c r="D153" s="6"/>
      <c r="E153" s="3" t="s">
        <v>194</v>
      </c>
      <c r="K153" s="489">
        <v>0</v>
      </c>
      <c r="N153" s="100"/>
      <c r="O153" s="489">
        <v>0</v>
      </c>
      <c r="R153" s="100"/>
      <c r="S153" s="489">
        <v>0</v>
      </c>
      <c r="V153" s="100"/>
      <c r="W153" s="489">
        <v>0</v>
      </c>
      <c r="Z153" s="100"/>
      <c r="AA153" s="489">
        <v>0</v>
      </c>
      <c r="AD153" s="100"/>
      <c r="AE153" s="491">
        <f>SUM(K153+O153+ S153+W153+AA153)</f>
        <v>0</v>
      </c>
    </row>
    <row r="154" spans="1:35" s="3" customFormat="1" ht="20.25" customHeight="1">
      <c r="D154" s="102"/>
      <c r="E154" s="3" t="s">
        <v>195</v>
      </c>
      <c r="F154" s="445"/>
      <c r="G154" s="102"/>
      <c r="K154" s="489">
        <v>0</v>
      </c>
      <c r="N154" s="100"/>
      <c r="O154" s="489">
        <v>0</v>
      </c>
      <c r="R154" s="100"/>
      <c r="S154" s="489">
        <v>0</v>
      </c>
      <c r="V154" s="100"/>
      <c r="W154" s="489">
        <v>0</v>
      </c>
      <c r="Z154" s="100"/>
      <c r="AA154" s="489">
        <v>0</v>
      </c>
      <c r="AD154" s="100"/>
      <c r="AE154" s="491">
        <f>SUM(K154+O154+ S154+W154+AA154)</f>
        <v>0</v>
      </c>
    </row>
    <row r="155" spans="1:35" s="3" customFormat="1" ht="20.25" customHeight="1">
      <c r="D155" s="102"/>
      <c r="E155" s="3" t="s">
        <v>196</v>
      </c>
      <c r="F155" s="34"/>
      <c r="K155" s="489">
        <v>0</v>
      </c>
      <c r="N155" s="100"/>
      <c r="O155" s="489">
        <f>SUM(O153:O154)</f>
        <v>0</v>
      </c>
      <c r="R155" s="100"/>
      <c r="S155" s="489">
        <f>SUM(S153:S154)</f>
        <v>0</v>
      </c>
      <c r="V155" s="100"/>
      <c r="W155" s="489">
        <f>SUM(W153:W154)</f>
        <v>0</v>
      </c>
      <c r="Z155" s="100"/>
      <c r="AA155" s="489">
        <f>SUM(AA153:AA154)</f>
        <v>0</v>
      </c>
      <c r="AD155" s="100"/>
      <c r="AE155" s="491">
        <f>SUM(K155+O155+ S155+W155+AA155)</f>
        <v>0</v>
      </c>
    </row>
    <row r="156" spans="1:35" s="3" customFormat="1" ht="20.25" customHeight="1">
      <c r="A156" s="107" t="s">
        <v>205</v>
      </c>
      <c r="K156" s="489"/>
      <c r="N156" s="100"/>
      <c r="O156" s="489"/>
      <c r="R156" s="100"/>
      <c r="S156" s="489"/>
      <c r="V156" s="100"/>
      <c r="W156" s="489"/>
      <c r="Z156" s="100"/>
      <c r="AA156" s="489"/>
      <c r="AD156" s="100"/>
      <c r="AE156" s="491"/>
    </row>
    <row r="157" spans="1:35" s="3" customFormat="1" ht="20.25" customHeight="1">
      <c r="C157" s="3" t="s">
        <v>270</v>
      </c>
      <c r="E157" s="3" t="s">
        <v>194</v>
      </c>
      <c r="K157" s="489">
        <v>0</v>
      </c>
      <c r="N157" s="100"/>
      <c r="O157" s="489">
        <v>0</v>
      </c>
      <c r="R157" s="100"/>
      <c r="S157" s="489">
        <v>0</v>
      </c>
      <c r="V157" s="100"/>
      <c r="W157" s="489">
        <v>0</v>
      </c>
      <c r="Z157" s="100"/>
      <c r="AA157" s="489">
        <v>0</v>
      </c>
      <c r="AD157" s="100"/>
      <c r="AE157" s="491">
        <f>SUM(K157+O157+ S157+W157+AA157)</f>
        <v>0</v>
      </c>
    </row>
    <row r="158" spans="1:35" s="3" customFormat="1" ht="20.25" customHeight="1">
      <c r="E158" s="3" t="s">
        <v>195</v>
      </c>
      <c r="F158" s="445"/>
      <c r="G158" s="102"/>
      <c r="K158" s="489">
        <v>0</v>
      </c>
      <c r="N158" s="100"/>
      <c r="O158" s="489">
        <v>0</v>
      </c>
      <c r="R158" s="100"/>
      <c r="S158" s="489">
        <v>0</v>
      </c>
      <c r="V158" s="100"/>
      <c r="W158" s="489">
        <v>0</v>
      </c>
      <c r="Z158" s="100"/>
      <c r="AA158" s="489">
        <v>0</v>
      </c>
      <c r="AD158" s="100"/>
      <c r="AE158" s="491">
        <f>SUM(K158+O158+ S158+W158+AA158)</f>
        <v>0</v>
      </c>
    </row>
    <row r="159" spans="1:35" s="3" customFormat="1" ht="20.25" customHeight="1">
      <c r="E159" s="3" t="s">
        <v>196</v>
      </c>
      <c r="F159" s="34"/>
      <c r="K159" s="489">
        <f>SUM(K157:K158)</f>
        <v>0</v>
      </c>
      <c r="N159" s="100"/>
      <c r="O159" s="489">
        <f>SUM(O157:O158)</f>
        <v>0</v>
      </c>
      <c r="R159" s="100"/>
      <c r="S159" s="489">
        <f>SUM(S157:S158)</f>
        <v>0</v>
      </c>
      <c r="V159" s="100"/>
      <c r="W159" s="489">
        <f>SUM(W157:W158)</f>
        <v>0</v>
      </c>
      <c r="Z159" s="100"/>
      <c r="AA159" s="489">
        <f>SUM(AA157:AA158)</f>
        <v>0</v>
      </c>
      <c r="AD159" s="100"/>
      <c r="AE159" s="491">
        <f>SUM(K159+O159+ S159+W159+AA159)</f>
        <v>0</v>
      </c>
    </row>
    <row r="160" spans="1:35" s="3" customFormat="1" ht="20.25" customHeight="1">
      <c r="K160" s="489"/>
      <c r="N160" s="100"/>
      <c r="O160" s="489"/>
      <c r="R160" s="100"/>
      <c r="S160" s="489"/>
      <c r="V160" s="100"/>
      <c r="W160" s="489"/>
      <c r="Z160" s="100"/>
      <c r="AA160" s="489"/>
      <c r="AD160" s="100"/>
      <c r="AE160" s="491"/>
    </row>
    <row r="161" spans="1:35" s="3" customFormat="1" ht="20.25" customHeight="1">
      <c r="C161" s="3" t="s">
        <v>271</v>
      </c>
      <c r="E161" s="3" t="s">
        <v>194</v>
      </c>
      <c r="K161" s="489">
        <v>0</v>
      </c>
      <c r="N161" s="100"/>
      <c r="O161" s="489">
        <v>0</v>
      </c>
      <c r="R161" s="100"/>
      <c r="S161" s="489">
        <v>0</v>
      </c>
      <c r="V161" s="100"/>
      <c r="W161" s="489">
        <v>0</v>
      </c>
      <c r="Z161" s="100"/>
      <c r="AA161" s="489">
        <v>0</v>
      </c>
      <c r="AD161" s="100"/>
      <c r="AE161" s="491">
        <f>SUM(K161+O161+ S161+W161+AA161)</f>
        <v>0</v>
      </c>
    </row>
    <row r="162" spans="1:35" s="3" customFormat="1" ht="20.25" customHeight="1">
      <c r="E162" s="3" t="s">
        <v>195</v>
      </c>
      <c r="F162" s="445"/>
      <c r="G162" s="102"/>
      <c r="K162" s="489">
        <v>0</v>
      </c>
      <c r="N162" s="100"/>
      <c r="O162" s="489">
        <v>0</v>
      </c>
      <c r="R162" s="100"/>
      <c r="S162" s="489">
        <v>0</v>
      </c>
      <c r="V162" s="100"/>
      <c r="W162" s="489">
        <v>0</v>
      </c>
      <c r="Z162" s="100"/>
      <c r="AA162" s="489">
        <v>0</v>
      </c>
      <c r="AD162" s="100"/>
      <c r="AE162" s="491">
        <f>SUM(K162+O162+ S162+W162+AA162)</f>
        <v>0</v>
      </c>
    </row>
    <row r="163" spans="1:35" s="3" customFormat="1" ht="20.25" customHeight="1">
      <c r="E163" s="3" t="s">
        <v>196</v>
      </c>
      <c r="F163" s="34"/>
      <c r="K163" s="489">
        <f>SUM(K161:K162)</f>
        <v>0</v>
      </c>
      <c r="N163" s="100"/>
      <c r="O163" s="489">
        <f>SUM(O161:O162)</f>
        <v>0</v>
      </c>
      <c r="R163" s="100"/>
      <c r="S163" s="489">
        <f>SUM(S161:S162)</f>
        <v>0</v>
      </c>
      <c r="V163" s="100"/>
      <c r="W163" s="489">
        <f>SUM(W161:W162)</f>
        <v>0</v>
      </c>
      <c r="Z163" s="100"/>
      <c r="AA163" s="489">
        <f>SUM(AA161:AA162)</f>
        <v>0</v>
      </c>
      <c r="AD163" s="100"/>
      <c r="AE163" s="491">
        <f>SUM(K163+O163+ S163+W163+AA163)</f>
        <v>0</v>
      </c>
    </row>
    <row r="164" spans="1:35" ht="20.25" customHeight="1">
      <c r="K164" s="490"/>
      <c r="O164" s="490"/>
      <c r="S164" s="490"/>
      <c r="W164" s="490"/>
      <c r="AA164" s="490"/>
      <c r="AE164" s="491"/>
    </row>
    <row r="165" spans="1:35" s="3" customFormat="1" ht="20.25" customHeight="1">
      <c r="C165" s="3" t="s">
        <v>272</v>
      </c>
      <c r="E165" s="3" t="s">
        <v>194</v>
      </c>
      <c r="K165" s="489">
        <v>0</v>
      </c>
      <c r="N165" s="100"/>
      <c r="O165" s="489">
        <v>0</v>
      </c>
      <c r="R165" s="100"/>
      <c r="S165" s="489">
        <v>0</v>
      </c>
      <c r="V165" s="100"/>
      <c r="W165" s="489">
        <v>0</v>
      </c>
      <c r="Z165" s="100"/>
      <c r="AA165" s="489">
        <v>0</v>
      </c>
      <c r="AD165" s="100"/>
      <c r="AE165" s="491">
        <f>SUM(K165+O165+ S165+W165+AA165)</f>
        <v>0</v>
      </c>
    </row>
    <row r="166" spans="1:35" s="3" customFormat="1" ht="20.25" customHeight="1">
      <c r="E166" s="3" t="s">
        <v>195</v>
      </c>
      <c r="F166" s="445"/>
      <c r="G166" s="102"/>
      <c r="K166" s="489">
        <v>0</v>
      </c>
      <c r="N166" s="100"/>
      <c r="O166" s="489">
        <v>0</v>
      </c>
      <c r="R166" s="100"/>
      <c r="S166" s="489">
        <v>0</v>
      </c>
      <c r="V166" s="100"/>
      <c r="W166" s="489">
        <f>W165*$F$166</f>
        <v>0</v>
      </c>
      <c r="Z166" s="100"/>
      <c r="AA166" s="489">
        <v>0</v>
      </c>
      <c r="AD166" s="100"/>
      <c r="AE166" s="491">
        <f>SUM(K166+O166+ S166+W166+AA166)</f>
        <v>0</v>
      </c>
    </row>
    <row r="167" spans="1:35" s="3" customFormat="1" ht="20.25" customHeight="1">
      <c r="E167" s="3" t="s">
        <v>196</v>
      </c>
      <c r="F167" s="34"/>
      <c r="K167" s="489">
        <f>SUM(K165:K166)</f>
        <v>0</v>
      </c>
      <c r="N167" s="100"/>
      <c r="O167" s="489">
        <f>SUM(O165:O166)</f>
        <v>0</v>
      </c>
      <c r="R167" s="100"/>
      <c r="S167" s="489">
        <f>SUM(S165:S166)</f>
        <v>0</v>
      </c>
      <c r="V167" s="100"/>
      <c r="W167" s="489">
        <f>SUM(W165:W166)</f>
        <v>0</v>
      </c>
      <c r="Z167" s="100"/>
      <c r="AA167" s="489">
        <f>SUM(AA165:AA166)</f>
        <v>0</v>
      </c>
      <c r="AD167" s="100"/>
      <c r="AE167" s="491">
        <f>SUM(K167+O167+ S167+W167+AA167)</f>
        <v>0</v>
      </c>
    </row>
    <row r="168" spans="1:35" s="3" customFormat="1" ht="20.25" customHeight="1">
      <c r="K168" s="489"/>
      <c r="N168" s="100"/>
      <c r="O168" s="489"/>
      <c r="R168" s="100"/>
      <c r="S168" s="489"/>
      <c r="V168" s="100"/>
      <c r="W168" s="489"/>
      <c r="Z168" s="100"/>
      <c r="AA168" s="489"/>
      <c r="AD168" s="100"/>
      <c r="AE168" s="491"/>
    </row>
    <row r="169" spans="1:35" s="3" customFormat="1" ht="20.25" customHeight="1">
      <c r="C169" s="3" t="s">
        <v>273</v>
      </c>
      <c r="E169" s="3" t="s">
        <v>194</v>
      </c>
      <c r="K169" s="489">
        <v>0</v>
      </c>
      <c r="N169" s="100"/>
      <c r="O169" s="489">
        <v>0</v>
      </c>
      <c r="R169" s="100"/>
      <c r="S169" s="489">
        <v>0</v>
      </c>
      <c r="V169" s="100"/>
      <c r="W169" s="489">
        <v>0</v>
      </c>
      <c r="Z169" s="100"/>
      <c r="AA169" s="489">
        <v>0</v>
      </c>
      <c r="AD169" s="100"/>
      <c r="AE169" s="491">
        <f>SUM(K169+O169+ S169+W169+AA169)</f>
        <v>0</v>
      </c>
    </row>
    <row r="170" spans="1:35" s="3" customFormat="1" ht="20.25" customHeight="1">
      <c r="E170" s="3" t="s">
        <v>195</v>
      </c>
      <c r="F170" s="445"/>
      <c r="G170" s="102"/>
      <c r="K170" s="489">
        <v>0</v>
      </c>
      <c r="N170" s="100"/>
      <c r="O170" s="489">
        <v>0</v>
      </c>
      <c r="R170" s="100"/>
      <c r="S170" s="489">
        <v>0</v>
      </c>
      <c r="V170" s="100"/>
      <c r="W170" s="489">
        <v>0</v>
      </c>
      <c r="Z170" s="100"/>
      <c r="AA170" s="489">
        <v>0</v>
      </c>
      <c r="AD170" s="100"/>
      <c r="AE170" s="491">
        <f>SUM(K170+O170+ S170+W170+AA170)</f>
        <v>0</v>
      </c>
    </row>
    <row r="171" spans="1:35" s="3" customFormat="1" ht="20.25" customHeight="1">
      <c r="E171" s="3" t="s">
        <v>196</v>
      </c>
      <c r="F171" s="34"/>
      <c r="K171" s="489">
        <f>SUM(K169:K170)</f>
        <v>0</v>
      </c>
      <c r="N171" s="100"/>
      <c r="O171" s="489">
        <f>SUM(O169:O170)</f>
        <v>0</v>
      </c>
      <c r="R171" s="100"/>
      <c r="S171" s="489">
        <f>SUM(S169:S170)</f>
        <v>0</v>
      </c>
      <c r="V171" s="100"/>
      <c r="W171" s="489">
        <f>SUM(W169:W170)</f>
        <v>0</v>
      </c>
      <c r="Z171" s="100"/>
      <c r="AA171" s="489">
        <f>SUM(AA169:AA170)</f>
        <v>0</v>
      </c>
      <c r="AD171" s="100"/>
      <c r="AE171" s="491">
        <f>SUM(K171+O171+ S171+W171+AA171)</f>
        <v>0</v>
      </c>
    </row>
    <row r="172" spans="1:35" ht="20.25" customHeight="1">
      <c r="K172" s="490"/>
      <c r="O172" s="490"/>
      <c r="S172" s="490"/>
      <c r="W172" s="490"/>
      <c r="AA172" s="490"/>
      <c r="AE172" s="491"/>
    </row>
    <row r="173" spans="1:35" s="3" customFormat="1" ht="20.25" customHeight="1">
      <c r="F173" s="34"/>
      <c r="K173" s="489"/>
      <c r="N173" s="100"/>
      <c r="O173" s="489"/>
      <c r="R173" s="100"/>
      <c r="S173" s="489"/>
      <c r="V173" s="100"/>
      <c r="W173" s="489"/>
      <c r="Z173" s="100"/>
      <c r="AA173" s="489"/>
      <c r="AD173" s="100"/>
      <c r="AE173" s="491"/>
    </row>
    <row r="174" spans="1:35" s="468" customFormat="1" ht="20.25" customHeight="1">
      <c r="A174" s="581"/>
      <c r="B174" s="581"/>
      <c r="C174" s="581"/>
      <c r="D174" s="581"/>
      <c r="E174" s="581" t="s">
        <v>324</v>
      </c>
      <c r="F174" s="581"/>
      <c r="G174" s="581"/>
      <c r="H174" s="581"/>
      <c r="I174" s="581"/>
      <c r="J174" s="581"/>
      <c r="K174" s="590">
        <f>K135-K154-K158-K162-K166-K170</f>
        <v>0</v>
      </c>
      <c r="L174" s="581"/>
      <c r="M174" s="581"/>
      <c r="N174" s="589"/>
      <c r="O174" s="590">
        <f>O135-O154-O158-O162-O166-O170</f>
        <v>0</v>
      </c>
      <c r="P174" s="581"/>
      <c r="Q174" s="581"/>
      <c r="R174" s="589"/>
      <c r="S174" s="590">
        <f>S135-S154-S158-S162-S166-S170</f>
        <v>0</v>
      </c>
      <c r="T174" s="581"/>
      <c r="U174" s="581"/>
      <c r="V174" s="589"/>
      <c r="W174" s="590">
        <f>W135-W154-W158-W162-W166-W170</f>
        <v>0</v>
      </c>
      <c r="X174" s="581"/>
      <c r="Y174" s="581"/>
      <c r="Z174" s="589"/>
      <c r="AA174" s="590">
        <f>AA135-AA154-AA158-AA162-AA166-AA170</f>
        <v>0</v>
      </c>
      <c r="AB174" s="581"/>
      <c r="AC174" s="581"/>
      <c r="AD174" s="589"/>
      <c r="AE174" s="590">
        <f>SUM(K174+O174+ S174+W174+AA174)</f>
        <v>0</v>
      </c>
      <c r="AF174" s="581"/>
      <c r="AG174" s="581"/>
      <c r="AH174" s="581"/>
      <c r="AI174" s="581"/>
    </row>
    <row r="175" spans="1:35" ht="20.25" customHeight="1">
      <c r="E175" s="3" t="s">
        <v>325</v>
      </c>
    </row>
  </sheetData>
  <customSheetViews>
    <customSheetView guid="{6AADEB61-0087-472C-8F2F-69B8E3F3705F}" scale="75" showGridLines="0" fitToPage="1" hiddenColumns="1" topLeftCell="A129">
      <selection activeCell="AJ137" sqref="AJ137"/>
      <pageMargins left="0.5" right="0.3" top="0.5" bottom="0.5" header="0.5" footer="0.5"/>
      <pageSetup scale="37" fitToHeight="2" orientation="landscape" r:id="rId1"/>
      <headerFooter alignWithMargins="0">
        <oddHeader>&amp;LInternal Budget Worksheet&amp;RDo NOT Submit to Sponsor</oddHeader>
        <oddFooter>&amp;L&amp;D&amp;R&amp;F  Last Modified 11/06/06</oddFooter>
      </headerFooter>
    </customSheetView>
  </customSheetViews>
  <mergeCells count="9">
    <mergeCell ref="G11:G12"/>
    <mergeCell ref="F2:O2"/>
    <mergeCell ref="F3:M3"/>
    <mergeCell ref="A152:AI152"/>
    <mergeCell ref="A14:C14"/>
    <mergeCell ref="A18:C18"/>
    <mergeCell ref="A22:C22"/>
    <mergeCell ref="A25:C25"/>
    <mergeCell ref="A28:C28"/>
  </mergeCells>
  <phoneticPr fontId="0" type="noConversion"/>
  <dataValidations count="4">
    <dataValidation type="list" allowBlank="1" showInputMessage="1" showErrorMessage="1" sqref="D4" xr:uid="{00000000-0002-0000-0500-000000000000}">
      <formula1>"Main Campus, Health Science Campus"</formula1>
    </dataValidation>
    <dataValidation type="list" allowBlank="1" showInputMessage="1" showErrorMessage="1" sqref="D14 D18 D22 D25 D28" xr:uid="{00000000-0002-0000-0500-000001000000}">
      <formula1>"9, 10, 11, 12"</formula1>
    </dataValidation>
    <dataValidation type="list" allowBlank="1" showInputMessage="1" showErrorMessage="1" sqref="E8" xr:uid="{00000000-0002-0000-0500-000002000000}">
      <formula1>RateType</formula1>
    </dataValidation>
    <dataValidation type="list" allowBlank="1" showInputMessage="1" showErrorMessage="1" sqref="E9" xr:uid="{00000000-0002-0000-0500-000003000000}">
      <formula1>FiscalYear</formula1>
    </dataValidation>
  </dataValidations>
  <pageMargins left="0.5" right="0.3" top="0.5" bottom="0.5" header="0.5" footer="0.5"/>
  <pageSetup scale="30" fitToHeight="2" orientation="landscape" r:id="rId2"/>
  <headerFooter alignWithMargins="0">
    <oddHeader>&amp;LInternal Budget Worksheet&amp;RDo NOT Submit to Sponsor</oddHeader>
    <oddFooter>&amp;L&amp;D&amp;R&amp;F  Last Modified 11/06/06</oddFooter>
  </headerFooter>
  <ignoredErrors>
    <ignoredError sqref="AE70 AG70 AI70 AG66 AE66 P90 X90 P24:P29 X24:X29 AB24:AB29 AB13:AB23 X13:X23 P13:P23 AF147 R22:R29 V27:V29 R21 V21:V26 Z22:Z29 Z21 Z18:Z19 Z17 V17:V19 R13:R15 R17:R19 V13:V15 Z13:Z15 T13:T15 T17:T19 T21:T29 M76 L90 T90 AB90" formula="1"/>
    <ignoredError sqref="O124 W124 S124 AA124" formulaRange="1"/>
    <ignoredError sqref="K7" unlockedFormula="1"/>
  </ignoredError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pageSetUpPr fitToPage="1"/>
  </sheetPr>
  <dimension ref="A1:IP83"/>
  <sheetViews>
    <sheetView showGridLines="0" topLeftCell="A4" zoomScale="70" workbookViewId="0">
      <selection activeCell="S66" sqref="S66"/>
    </sheetView>
  </sheetViews>
  <sheetFormatPr defaultColWidth="9.5703125" defaultRowHeight="18" customHeight="1"/>
  <cols>
    <col min="1" max="1" width="6" customWidth="1"/>
    <col min="2" max="2" width="12.7109375" customWidth="1"/>
    <col min="3" max="5" width="12.5703125" customWidth="1"/>
    <col min="6" max="6" width="12.7109375" customWidth="1"/>
    <col min="7" max="8" width="20.5703125" customWidth="1"/>
    <col min="9" max="9" width="12.5703125" customWidth="1"/>
    <col min="11" max="11" width="9.0703125" customWidth="1"/>
    <col min="13" max="13" width="9.2109375" customWidth="1"/>
    <col min="16" max="16" width="11.2109375" customWidth="1"/>
  </cols>
  <sheetData>
    <row r="1" spans="1:250" ht="18" customHeight="1">
      <c r="A1" s="66"/>
      <c r="B1" s="66"/>
      <c r="C1" s="66"/>
      <c r="D1" s="66"/>
      <c r="E1" s="66"/>
      <c r="F1" s="66"/>
      <c r="H1" s="66"/>
      <c r="I1" s="66"/>
      <c r="J1" s="66"/>
      <c r="K1" s="66"/>
    </row>
    <row r="2" spans="1:250" ht="18" customHeight="1">
      <c r="A2" s="66"/>
      <c r="B2" s="99"/>
      <c r="C2" s="5"/>
      <c r="D2" s="5"/>
      <c r="E2" s="92"/>
      <c r="F2" s="93"/>
      <c r="H2" s="66"/>
      <c r="I2" s="94"/>
      <c r="J2" s="66"/>
      <c r="K2" s="66"/>
    </row>
    <row r="3" spans="1:250" ht="18" customHeight="1">
      <c r="A3" s="66"/>
      <c r="B3" s="58"/>
      <c r="C3" s="5"/>
      <c r="D3" s="5"/>
      <c r="E3" s="95"/>
      <c r="F3" s="93"/>
      <c r="H3" s="66"/>
      <c r="I3" s="66"/>
      <c r="J3" s="66"/>
      <c r="K3" s="66"/>
    </row>
    <row r="4" spans="1:250" ht="18" customHeight="1">
      <c r="A4" s="66"/>
      <c r="B4" s="66"/>
      <c r="C4" s="66"/>
      <c r="D4" s="66"/>
      <c r="E4" s="66"/>
      <c r="F4" s="66"/>
      <c r="H4" s="66"/>
      <c r="I4" s="66"/>
      <c r="J4" s="66"/>
      <c r="K4" s="66"/>
    </row>
    <row r="5" spans="1:250" ht="18" customHeight="1">
      <c r="A5" s="96"/>
      <c r="B5" s="66"/>
      <c r="C5" s="66"/>
      <c r="D5" s="66"/>
      <c r="E5" s="27"/>
      <c r="F5" s="625"/>
      <c r="G5" s="625" t="s">
        <v>344</v>
      </c>
      <c r="H5" s="625" t="s">
        <v>345</v>
      </c>
      <c r="I5" s="625"/>
      <c r="J5" s="66"/>
      <c r="K5" s="66"/>
      <c r="M5" s="94" t="s">
        <v>288</v>
      </c>
      <c r="N5" s="163"/>
      <c r="O5" s="163"/>
      <c r="P5" s="163"/>
      <c r="Q5" s="163"/>
      <c r="R5" s="163"/>
      <c r="S5" s="163"/>
      <c r="T5" s="163"/>
    </row>
    <row r="6" spans="1:250" ht="37.5" customHeight="1">
      <c r="A6" s="97"/>
      <c r="B6" s="94" t="s">
        <v>26</v>
      </c>
      <c r="C6" s="126"/>
      <c r="D6" s="126"/>
      <c r="E6" s="127"/>
      <c r="F6" s="626"/>
      <c r="G6" s="626" t="s">
        <v>346</v>
      </c>
      <c r="H6" s="626" t="s">
        <v>347</v>
      </c>
      <c r="I6" s="626"/>
      <c r="J6" s="128"/>
      <c r="K6" s="128"/>
      <c r="L6" s="128"/>
      <c r="M6" s="608" t="s">
        <v>213</v>
      </c>
      <c r="N6" s="612" t="s">
        <v>214</v>
      </c>
      <c r="O6" s="612" t="s">
        <v>215</v>
      </c>
      <c r="P6" s="607" t="s">
        <v>287</v>
      </c>
      <c r="Q6" s="126"/>
      <c r="R6" s="126"/>
      <c r="S6" s="126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ht="18" customHeight="1">
      <c r="A7" s="66"/>
      <c r="B7" s="129" t="s">
        <v>279</v>
      </c>
      <c r="C7" s="128"/>
      <c r="D7" s="128"/>
      <c r="E7" s="130"/>
      <c r="F7" s="624"/>
      <c r="G7" s="624">
        <v>0.32</v>
      </c>
      <c r="H7" s="624">
        <v>0.32</v>
      </c>
      <c r="I7" s="624"/>
      <c r="J7" s="128"/>
      <c r="K7" s="128"/>
      <c r="L7" s="128"/>
      <c r="M7" s="110">
        <v>2022</v>
      </c>
      <c r="N7" s="613">
        <v>44378</v>
      </c>
      <c r="O7" s="611">
        <v>44742</v>
      </c>
      <c r="P7" s="111">
        <v>0.32</v>
      </c>
      <c r="Q7" s="128"/>
      <c r="R7" s="128"/>
      <c r="S7" s="128"/>
    </row>
    <row r="8" spans="1:250" ht="18" customHeight="1">
      <c r="A8" s="66"/>
      <c r="B8" s="129" t="s">
        <v>280</v>
      </c>
      <c r="C8" s="128"/>
      <c r="D8" s="128"/>
      <c r="E8" s="130"/>
      <c r="F8" s="624"/>
      <c r="G8" s="624">
        <v>0.32</v>
      </c>
      <c r="H8" s="624">
        <v>0.32</v>
      </c>
      <c r="I8" s="624"/>
      <c r="J8" s="128"/>
      <c r="K8" s="128"/>
      <c r="L8" s="128"/>
      <c r="M8" s="110">
        <v>2023</v>
      </c>
      <c r="N8" s="613">
        <v>44743</v>
      </c>
      <c r="O8" s="611">
        <v>45107</v>
      </c>
      <c r="P8" s="111">
        <v>0.32</v>
      </c>
      <c r="Q8" s="128"/>
      <c r="R8" s="128"/>
      <c r="S8" s="128"/>
    </row>
    <row r="9" spans="1:250" ht="18" customHeight="1">
      <c r="A9" s="66"/>
      <c r="B9" s="129" t="s">
        <v>301</v>
      </c>
      <c r="C9" s="128"/>
      <c r="D9" s="128"/>
      <c r="E9" s="130"/>
      <c r="F9" s="624"/>
      <c r="G9" s="624">
        <v>0.32</v>
      </c>
      <c r="H9" s="624">
        <v>0.32</v>
      </c>
      <c r="I9" s="624"/>
      <c r="J9" s="128"/>
      <c r="K9" s="128"/>
      <c r="L9" s="128"/>
      <c r="M9" s="110">
        <v>2024</v>
      </c>
      <c r="N9" s="613">
        <v>45108</v>
      </c>
      <c r="O9" s="611">
        <v>45107</v>
      </c>
      <c r="P9" s="111">
        <v>0.32</v>
      </c>
      <c r="Q9" s="128"/>
      <c r="R9" s="128"/>
      <c r="S9" s="128"/>
    </row>
    <row r="10" spans="1:250" ht="18" customHeight="1">
      <c r="A10" s="66"/>
      <c r="B10" s="129" t="s">
        <v>122</v>
      </c>
      <c r="C10" s="128"/>
      <c r="D10" s="128"/>
      <c r="E10" s="130"/>
      <c r="F10" s="624"/>
      <c r="G10" s="624">
        <v>0.02</v>
      </c>
      <c r="H10" s="624">
        <v>0.02</v>
      </c>
      <c r="I10" s="624"/>
      <c r="J10" s="128"/>
      <c r="K10" s="128"/>
      <c r="L10" s="128"/>
      <c r="M10" s="110">
        <v>2025</v>
      </c>
      <c r="N10" s="613">
        <v>45474</v>
      </c>
      <c r="O10" s="611">
        <v>45838</v>
      </c>
      <c r="P10" s="111">
        <v>0.32</v>
      </c>
      <c r="Q10" s="128"/>
      <c r="R10" s="128"/>
      <c r="S10" s="128"/>
    </row>
    <row r="11" spans="1:250" ht="18" customHeight="1">
      <c r="A11" s="66"/>
      <c r="B11" s="129" t="s">
        <v>302</v>
      </c>
      <c r="C11" s="128"/>
      <c r="D11" s="128"/>
      <c r="E11" s="130"/>
      <c r="F11" s="624"/>
      <c r="G11" s="624">
        <v>0.16</v>
      </c>
      <c r="H11" s="624">
        <v>0.16</v>
      </c>
      <c r="I11" s="624"/>
      <c r="J11" s="128"/>
      <c r="K11" s="128"/>
      <c r="L11" s="128"/>
      <c r="M11" s="110">
        <v>2026</v>
      </c>
      <c r="N11" s="613">
        <v>45839</v>
      </c>
      <c r="O11" s="611">
        <v>46203</v>
      </c>
      <c r="P11" s="111">
        <v>0.32</v>
      </c>
      <c r="Q11" s="128"/>
      <c r="R11" s="128"/>
      <c r="S11" s="128"/>
    </row>
    <row r="12" spans="1:250" ht="18" customHeight="1">
      <c r="A12" s="66"/>
      <c r="B12" s="129" t="s">
        <v>281</v>
      </c>
      <c r="C12" s="128"/>
      <c r="D12" s="128"/>
      <c r="E12" s="130"/>
      <c r="F12" s="624"/>
      <c r="G12" s="624">
        <v>0.16</v>
      </c>
      <c r="H12" s="624">
        <v>0.16</v>
      </c>
      <c r="I12" s="624"/>
      <c r="J12" s="128"/>
      <c r="K12" s="128"/>
      <c r="L12" s="128"/>
      <c r="M12" s="110">
        <v>2027</v>
      </c>
      <c r="N12" s="613">
        <v>46204</v>
      </c>
      <c r="O12" s="611">
        <v>46568</v>
      </c>
      <c r="P12" s="111">
        <v>0.32</v>
      </c>
      <c r="Q12" s="128"/>
      <c r="R12" s="128"/>
      <c r="S12" s="128"/>
    </row>
    <row r="13" spans="1:250" ht="18" customHeight="1">
      <c r="A13" s="66"/>
      <c r="B13" s="129" t="s">
        <v>79</v>
      </c>
      <c r="C13" s="128"/>
      <c r="D13" s="128"/>
      <c r="E13" s="130"/>
      <c r="F13" s="624"/>
      <c r="G13" s="624">
        <v>0.16</v>
      </c>
      <c r="H13" s="624">
        <v>0.16</v>
      </c>
      <c r="I13" s="624"/>
      <c r="J13" s="128"/>
      <c r="K13" s="128"/>
      <c r="L13" s="128"/>
      <c r="M13" s="110">
        <v>2028</v>
      </c>
      <c r="N13" s="613">
        <v>46569</v>
      </c>
      <c r="O13" s="611">
        <v>46934</v>
      </c>
      <c r="P13" s="111">
        <v>0.32</v>
      </c>
      <c r="Q13" s="128"/>
      <c r="R13" s="128"/>
      <c r="S13" s="128"/>
    </row>
    <row r="14" spans="1:250" ht="18" customHeight="1">
      <c r="A14" s="66"/>
      <c r="B14" s="129" t="s">
        <v>303</v>
      </c>
      <c r="C14" s="128"/>
      <c r="D14" s="128"/>
      <c r="E14" s="130"/>
      <c r="F14" s="624"/>
      <c r="G14" s="624">
        <v>0.16</v>
      </c>
      <c r="H14" s="624">
        <v>0.16</v>
      </c>
      <c r="I14" s="624"/>
      <c r="J14" s="128"/>
      <c r="K14" s="128"/>
      <c r="L14" s="128"/>
      <c r="M14" s="110">
        <v>2029</v>
      </c>
      <c r="N14" s="613">
        <v>46935</v>
      </c>
      <c r="O14" s="611">
        <v>47299</v>
      </c>
      <c r="P14" s="111">
        <v>0.32</v>
      </c>
      <c r="Q14" s="128"/>
      <c r="R14" s="128"/>
      <c r="S14" s="128"/>
    </row>
    <row r="15" spans="1:250" ht="18" customHeight="1">
      <c r="A15" s="66"/>
      <c r="B15" s="129" t="s">
        <v>282</v>
      </c>
      <c r="C15" s="128"/>
      <c r="D15" s="128"/>
      <c r="E15" s="130"/>
      <c r="F15" s="624"/>
      <c r="G15" s="624">
        <v>0.16</v>
      </c>
      <c r="H15" s="624">
        <v>0.16</v>
      </c>
      <c r="I15" s="624"/>
      <c r="J15" s="128"/>
      <c r="K15" s="128"/>
      <c r="L15" s="128"/>
      <c r="M15" s="110">
        <v>2030</v>
      </c>
      <c r="N15" s="613">
        <v>47300</v>
      </c>
      <c r="O15" s="611">
        <v>47664</v>
      </c>
      <c r="P15" s="111">
        <v>0.32</v>
      </c>
      <c r="Q15" s="128"/>
      <c r="R15" s="128"/>
      <c r="S15" s="128"/>
    </row>
    <row r="16" spans="1:250" ht="18" customHeight="1">
      <c r="A16" s="66"/>
      <c r="B16" s="128"/>
      <c r="C16" s="128"/>
      <c r="D16" s="128"/>
      <c r="E16" s="130"/>
      <c r="F16" s="128"/>
      <c r="G16" s="130"/>
      <c r="H16" s="130"/>
      <c r="I16" s="128"/>
      <c r="J16" s="128"/>
      <c r="K16" s="128"/>
      <c r="L16" s="128"/>
      <c r="M16" s="110">
        <v>2031</v>
      </c>
      <c r="N16" s="613">
        <v>47665</v>
      </c>
      <c r="O16" s="611">
        <v>48029</v>
      </c>
      <c r="P16" s="111">
        <v>0.32</v>
      </c>
      <c r="Q16" s="128"/>
      <c r="R16" s="128"/>
      <c r="S16" s="128"/>
    </row>
    <row r="17" spans="1:25" ht="18" customHeight="1">
      <c r="A17" s="66"/>
      <c r="B17" s="94"/>
      <c r="C17" s="128"/>
      <c r="D17" s="128"/>
      <c r="E17" s="131"/>
      <c r="F17" s="128"/>
      <c r="G17" s="131"/>
      <c r="H17" s="131"/>
      <c r="I17" s="128"/>
      <c r="J17" s="128"/>
      <c r="K17" s="128"/>
      <c r="L17" s="128"/>
      <c r="M17" s="619" t="s">
        <v>343</v>
      </c>
      <c r="N17" s="619"/>
      <c r="O17" s="619"/>
      <c r="P17" s="619"/>
      <c r="Q17" s="619"/>
      <c r="R17" s="619"/>
      <c r="S17" s="619"/>
      <c r="T17" s="618"/>
      <c r="U17" s="618"/>
      <c r="V17" s="618"/>
      <c r="W17" s="618"/>
      <c r="X17" s="618"/>
      <c r="Y17" s="618"/>
    </row>
    <row r="18" spans="1:25" ht="18" hidden="1" customHeight="1">
      <c r="A18" s="66"/>
      <c r="B18" s="129"/>
      <c r="C18" s="128"/>
      <c r="D18" s="128"/>
      <c r="E18" s="130"/>
      <c r="F18" s="128"/>
      <c r="G18" s="624"/>
      <c r="H18" s="624"/>
      <c r="I18" s="130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19" spans="1:25" ht="18" hidden="1" customHeight="1">
      <c r="A19" s="66"/>
      <c r="B19" s="129"/>
      <c r="C19" s="128"/>
      <c r="D19" s="128"/>
      <c r="E19" s="130"/>
      <c r="F19" s="128"/>
      <c r="G19" s="130"/>
      <c r="H19" s="130"/>
      <c r="I19" s="130"/>
      <c r="J19" s="128"/>
      <c r="K19" s="128"/>
      <c r="L19" s="128"/>
      <c r="M19" s="128"/>
      <c r="N19" s="128"/>
      <c r="O19" s="128"/>
      <c r="P19" s="128"/>
      <c r="Q19" s="128"/>
      <c r="R19" s="128"/>
      <c r="S19" s="128"/>
    </row>
    <row r="20" spans="1:25" ht="18" hidden="1" customHeight="1">
      <c r="A20" s="66"/>
      <c r="B20" s="128"/>
      <c r="C20" s="128"/>
      <c r="D20" s="128"/>
      <c r="E20" s="130"/>
      <c r="F20" s="131"/>
      <c r="G20" s="130"/>
      <c r="H20" s="130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</row>
    <row r="21" spans="1:25" ht="18" hidden="1" customHeight="1">
      <c r="A21" s="66"/>
      <c r="B21" s="94"/>
      <c r="C21" s="128"/>
      <c r="D21" s="128"/>
      <c r="E21" s="131"/>
      <c r="F21" s="131"/>
      <c r="G21" s="131"/>
      <c r="H21" s="131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</row>
    <row r="22" spans="1:25" ht="18" hidden="1" customHeight="1">
      <c r="A22" s="66"/>
      <c r="B22" s="129"/>
      <c r="C22" s="128"/>
      <c r="D22" s="128"/>
      <c r="E22" s="130"/>
      <c r="F22" s="131"/>
      <c r="G22" s="130"/>
      <c r="H22" s="130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</row>
    <row r="23" spans="1:25" ht="27.75" hidden="1" customHeight="1">
      <c r="A23" s="66"/>
      <c r="B23" s="129"/>
      <c r="C23" s="128"/>
      <c r="D23" s="128"/>
      <c r="E23" s="130"/>
      <c r="F23" s="131"/>
      <c r="G23" s="130"/>
      <c r="H23" s="130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</row>
    <row r="24" spans="1:25" ht="18" hidden="1" customHeight="1">
      <c r="A24" s="66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</row>
    <row r="25" spans="1:25" s="74" customFormat="1" ht="18" hidden="1" customHeight="1">
      <c r="A25" s="66"/>
      <c r="B25" s="128"/>
      <c r="C25" s="129" t="s">
        <v>0</v>
      </c>
      <c r="D25" s="129" t="s">
        <v>0</v>
      </c>
      <c r="E25" s="128"/>
      <c r="F25" s="128"/>
      <c r="G25" s="126"/>
      <c r="H25" s="126"/>
      <c r="I25" s="128"/>
      <c r="J25" s="128"/>
      <c r="K25" s="128"/>
      <c r="L25" s="132"/>
      <c r="M25" s="132"/>
      <c r="N25" s="132"/>
      <c r="O25" s="132"/>
      <c r="P25" s="132"/>
      <c r="Q25" s="132"/>
      <c r="R25" s="132"/>
      <c r="S25" s="132"/>
    </row>
    <row r="26" spans="1:25" s="74" customFormat="1" ht="18" hidden="1" customHeight="1">
      <c r="A26" s="66"/>
      <c r="B26" s="94"/>
      <c r="C26" s="133"/>
      <c r="D26" s="133"/>
      <c r="E26" s="127"/>
      <c r="F26" s="134"/>
      <c r="G26" s="625"/>
      <c r="H26" s="625"/>
      <c r="I26" s="128"/>
      <c r="J26" s="128"/>
      <c r="K26" s="128"/>
      <c r="L26" s="132"/>
      <c r="M26" s="132"/>
      <c r="N26" s="132"/>
      <c r="O26" s="132"/>
      <c r="P26" s="132"/>
      <c r="Q26" s="132"/>
      <c r="R26" s="132"/>
      <c r="S26" s="132"/>
    </row>
    <row r="27" spans="1:25" s="74" customFormat="1" ht="18" hidden="1" customHeight="1">
      <c r="A27" s="66"/>
      <c r="B27" s="129"/>
      <c r="C27" s="128"/>
      <c r="D27" s="128"/>
      <c r="E27" s="131"/>
      <c r="F27" s="131"/>
      <c r="G27" s="130"/>
      <c r="H27" s="130"/>
      <c r="I27" s="128"/>
      <c r="J27" s="128"/>
      <c r="K27" s="128"/>
      <c r="L27" s="132"/>
      <c r="M27" s="132"/>
      <c r="N27" s="132"/>
      <c r="O27" s="132"/>
      <c r="P27" s="132"/>
      <c r="Q27" s="132"/>
      <c r="R27" s="132"/>
      <c r="S27" s="132"/>
    </row>
    <row r="28" spans="1:25" s="74" customFormat="1" ht="18" hidden="1" customHeight="1">
      <c r="A28" s="66"/>
      <c r="B28" s="129"/>
      <c r="C28" s="128"/>
      <c r="D28" s="128"/>
      <c r="E28" s="131"/>
      <c r="F28" s="131"/>
      <c r="G28" s="130"/>
      <c r="H28" s="130"/>
      <c r="I28" s="128"/>
      <c r="J28" s="128"/>
      <c r="K28" s="128"/>
      <c r="L28" s="132"/>
      <c r="M28" s="132"/>
      <c r="N28" s="132"/>
      <c r="O28" s="132"/>
      <c r="P28" s="132"/>
      <c r="Q28" s="132"/>
      <c r="R28" s="132"/>
      <c r="S28" s="132"/>
    </row>
    <row r="29" spans="1:25" s="74" customFormat="1" ht="18" hidden="1" customHeight="1">
      <c r="A29" s="66"/>
      <c r="B29" s="129"/>
      <c r="C29" s="128"/>
      <c r="D29" s="128"/>
      <c r="E29" s="131"/>
      <c r="F29" s="131"/>
      <c r="G29" s="130"/>
      <c r="H29" s="130"/>
      <c r="I29" s="128"/>
      <c r="J29" s="128"/>
      <c r="K29" s="128"/>
      <c r="L29" s="132"/>
      <c r="M29" s="132"/>
      <c r="N29" s="132"/>
      <c r="O29" s="132"/>
      <c r="P29" s="132"/>
      <c r="Q29" s="132"/>
      <c r="R29" s="132"/>
      <c r="S29" s="132"/>
    </row>
    <row r="30" spans="1:25" s="74" customFormat="1" ht="18" hidden="1" customHeight="1">
      <c r="A30" s="66"/>
      <c r="B30" s="129"/>
      <c r="C30" s="128"/>
      <c r="D30" s="128"/>
      <c r="E30" s="131"/>
      <c r="F30" s="131"/>
      <c r="G30" s="131"/>
      <c r="H30" s="131"/>
      <c r="I30" s="128"/>
      <c r="J30" s="128"/>
      <c r="K30" s="128"/>
      <c r="L30" s="132"/>
      <c r="M30" s="132"/>
      <c r="N30" s="132"/>
      <c r="O30" s="132"/>
      <c r="P30" s="132"/>
      <c r="Q30" s="132"/>
      <c r="R30" s="132"/>
      <c r="S30" s="132"/>
    </row>
    <row r="31" spans="1:25" s="74" customFormat="1" ht="18" hidden="1" customHeight="1">
      <c r="A31" s="66"/>
      <c r="B31" s="129"/>
      <c r="C31" s="128"/>
      <c r="D31" s="128"/>
      <c r="E31" s="131"/>
      <c r="F31" s="131"/>
      <c r="G31" s="131"/>
      <c r="H31" s="131"/>
      <c r="I31" s="128"/>
      <c r="J31" s="128"/>
      <c r="K31" s="128"/>
      <c r="L31" s="132"/>
      <c r="M31" s="132"/>
      <c r="N31" s="132"/>
      <c r="O31" s="132"/>
      <c r="P31" s="132"/>
      <c r="Q31" s="132"/>
      <c r="R31" s="132"/>
      <c r="S31" s="132"/>
    </row>
    <row r="32" spans="1:25" s="74" customFormat="1" ht="18" hidden="1" customHeight="1">
      <c r="A32" s="66"/>
      <c r="B32" s="129"/>
      <c r="C32" s="128"/>
      <c r="D32" s="128"/>
      <c r="E32" s="131"/>
      <c r="F32" s="131"/>
      <c r="G32" s="131"/>
      <c r="H32" s="131"/>
      <c r="I32" s="128"/>
      <c r="J32" s="128"/>
      <c r="K32" s="128"/>
      <c r="L32" s="132"/>
      <c r="M32" s="132"/>
      <c r="N32" s="132"/>
      <c r="O32" s="132"/>
      <c r="P32" s="132"/>
      <c r="Q32" s="132"/>
      <c r="R32" s="132"/>
      <c r="S32" s="132"/>
    </row>
    <row r="33" spans="1:19" s="74" customFormat="1" ht="18" hidden="1" customHeight="1">
      <c r="A33" s="66"/>
      <c r="B33" s="129"/>
      <c r="C33" s="128"/>
      <c r="D33" s="128"/>
      <c r="E33" s="131"/>
      <c r="F33" s="131"/>
      <c r="G33" s="131"/>
      <c r="H33" s="131"/>
      <c r="I33" s="128"/>
      <c r="J33" s="128"/>
      <c r="K33" s="128"/>
      <c r="L33" s="132"/>
      <c r="M33" s="132"/>
      <c r="N33" s="132"/>
      <c r="O33" s="132"/>
      <c r="P33" s="132"/>
      <c r="Q33" s="132"/>
      <c r="R33" s="132"/>
      <c r="S33" s="132"/>
    </row>
    <row r="34" spans="1:19" s="74" customFormat="1" ht="18" hidden="1" customHeight="1">
      <c r="A34" s="66"/>
      <c r="B34" s="129"/>
      <c r="C34" s="128"/>
      <c r="D34" s="128"/>
      <c r="E34" s="131"/>
      <c r="F34" s="131"/>
      <c r="G34" s="131"/>
      <c r="H34" s="131"/>
      <c r="I34" s="128"/>
      <c r="J34" s="128"/>
      <c r="K34" s="128"/>
      <c r="L34" s="132"/>
      <c r="M34" s="132"/>
      <c r="N34" s="132"/>
      <c r="O34" s="132"/>
      <c r="P34" s="132"/>
      <c r="Q34" s="132"/>
      <c r="R34" s="132"/>
      <c r="S34" s="132"/>
    </row>
    <row r="35" spans="1:19" s="74" customFormat="1" ht="18" hidden="1" customHeight="1">
      <c r="A35" s="66"/>
      <c r="B35" s="129"/>
      <c r="C35" s="128"/>
      <c r="D35" s="128"/>
      <c r="E35" s="131"/>
      <c r="F35" s="131"/>
      <c r="G35" s="131"/>
      <c r="H35" s="131"/>
      <c r="I35" s="128"/>
      <c r="J35" s="128"/>
      <c r="K35" s="128"/>
      <c r="L35" s="132"/>
      <c r="M35" s="132"/>
      <c r="N35" s="132"/>
      <c r="O35" s="132"/>
      <c r="P35" s="132"/>
      <c r="Q35" s="132"/>
      <c r="R35" s="132"/>
      <c r="S35" s="132"/>
    </row>
    <row r="36" spans="1:19" s="74" customFormat="1" ht="18" hidden="1" customHeight="1">
      <c r="A36" s="66"/>
      <c r="B36" s="129"/>
      <c r="C36" s="136"/>
      <c r="D36" s="136"/>
      <c r="E36" s="131"/>
      <c r="F36" s="131"/>
      <c r="G36" s="137"/>
      <c r="H36" s="137"/>
      <c r="I36" s="128"/>
      <c r="J36" s="128"/>
      <c r="K36" s="128"/>
      <c r="L36" s="132"/>
      <c r="M36" s="132"/>
      <c r="N36" s="132"/>
      <c r="O36" s="132"/>
      <c r="P36" s="132"/>
      <c r="Q36" s="132"/>
      <c r="R36" s="132"/>
      <c r="S36" s="132"/>
    </row>
    <row r="37" spans="1:19" ht="18" hidden="1" customHeight="1">
      <c r="A37" s="66"/>
      <c r="B37" s="129"/>
      <c r="C37" s="136"/>
      <c r="D37" s="136"/>
      <c r="E37" s="131"/>
      <c r="F37" s="131"/>
      <c r="G37" s="131"/>
      <c r="H37" s="131"/>
      <c r="I37" s="128"/>
      <c r="J37" s="128"/>
      <c r="K37" s="105"/>
      <c r="L37" s="105"/>
      <c r="M37" s="105"/>
      <c r="N37" s="105"/>
      <c r="O37" s="105"/>
      <c r="P37" s="128"/>
      <c r="Q37" s="128"/>
      <c r="R37" s="128"/>
      <c r="S37" s="128"/>
    </row>
    <row r="38" spans="1:19" ht="18" hidden="1" customHeight="1">
      <c r="A38" s="66"/>
      <c r="B38" s="94"/>
      <c r="C38" s="128"/>
      <c r="D38" s="128"/>
      <c r="E38" s="128"/>
      <c r="F38" s="128"/>
      <c r="G38" s="128"/>
      <c r="H38" s="138"/>
      <c r="I38" s="128"/>
      <c r="J38" s="135"/>
      <c r="K38" s="135"/>
      <c r="L38" s="135"/>
      <c r="M38" s="135"/>
      <c r="N38" s="135"/>
      <c r="O38" s="135"/>
      <c r="P38" s="135"/>
      <c r="Q38" s="135"/>
      <c r="R38" s="128"/>
      <c r="S38" s="128"/>
    </row>
    <row r="39" spans="1:19" ht="18" hidden="1" customHeight="1">
      <c r="A39" s="66"/>
      <c r="B39" s="129"/>
      <c r="C39" s="136"/>
      <c r="D39" s="136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9"/>
      <c r="P39" s="139"/>
      <c r="Q39" s="139"/>
      <c r="R39" s="128"/>
      <c r="S39" s="128"/>
    </row>
    <row r="40" spans="1:19" ht="18" hidden="1" customHeight="1">
      <c r="A40" s="66"/>
      <c r="B40" s="588"/>
      <c r="C40" s="136"/>
      <c r="D40" s="136"/>
      <c r="E40" s="131"/>
      <c r="F40" s="131"/>
      <c r="G40" s="131"/>
      <c r="H40" s="131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1:19" ht="18" hidden="1" customHeight="1">
      <c r="A41" s="66"/>
      <c r="B41" s="128"/>
      <c r="C41" s="128"/>
      <c r="D41" s="128"/>
      <c r="E41" s="128"/>
      <c r="F41" s="128"/>
      <c r="G41" s="138"/>
      <c r="H41" s="13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1:19" ht="18" hidden="1" customHeight="1">
      <c r="A42" s="66"/>
      <c r="B42" s="94"/>
      <c r="C42" s="128"/>
      <c r="D42" s="128"/>
      <c r="E42" s="128"/>
      <c r="F42" s="128"/>
      <c r="G42" s="138"/>
      <c r="H42" s="138"/>
      <c r="I42" s="128"/>
      <c r="J42" s="134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1:19" ht="18" hidden="1" customHeight="1">
      <c r="A43" s="66"/>
      <c r="B43" s="129"/>
      <c r="C43" s="136"/>
      <c r="D43" s="136"/>
      <c r="E43" s="131"/>
      <c r="F43" s="131"/>
      <c r="G43" s="131"/>
      <c r="H43" s="131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19" ht="18" hidden="1" customHeight="1">
      <c r="A44" s="66"/>
      <c r="B44" s="588"/>
      <c r="C44" s="136"/>
      <c r="D44" s="136"/>
      <c r="E44" s="131"/>
      <c r="F44" s="131"/>
      <c r="G44" s="131"/>
      <c r="H44" s="131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  <row r="45" spans="1:19" ht="18" hidden="1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ht="18" hidden="1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</row>
    <row r="47" spans="1:19" ht="18" customHeight="1">
      <c r="A47" s="618"/>
      <c r="B47" s="672" t="s">
        <v>192</v>
      </c>
      <c r="C47" s="619"/>
      <c r="D47" s="619"/>
      <c r="E47" s="619"/>
      <c r="F47" s="619"/>
      <c r="G47" s="619"/>
      <c r="H47" s="619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19" ht="18" customHeight="1">
      <c r="A48" s="618"/>
      <c r="B48" s="619" t="s">
        <v>193</v>
      </c>
      <c r="C48" s="619"/>
      <c r="D48" s="619"/>
      <c r="E48" s="619"/>
      <c r="F48" s="619"/>
      <c r="G48" s="619"/>
      <c r="H48" s="673">
        <v>0.03</v>
      </c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  <row r="49" spans="1:19" ht="18" customHeight="1">
      <c r="B49" s="128" t="s">
        <v>341</v>
      </c>
      <c r="C49" s="128"/>
      <c r="D49" s="128"/>
      <c r="E49" s="128"/>
      <c r="F49" s="128"/>
      <c r="G49" s="128"/>
      <c r="H49" s="913">
        <v>0.1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</row>
    <row r="51" spans="1:19" ht="18" customHeight="1">
      <c r="B51" s="468" t="s">
        <v>285</v>
      </c>
      <c r="C51" s="618"/>
      <c r="D51" s="618"/>
    </row>
    <row r="52" spans="1:19" ht="53.25" customHeight="1">
      <c r="A52" s="608" t="s">
        <v>213</v>
      </c>
      <c r="B52" s="612" t="s">
        <v>214</v>
      </c>
      <c r="C52" s="612" t="s">
        <v>215</v>
      </c>
      <c r="D52" s="604" t="s">
        <v>216</v>
      </c>
      <c r="E52" s="605" t="s">
        <v>217</v>
      </c>
      <c r="F52" s="606" t="s">
        <v>218</v>
      </c>
      <c r="G52" s="607" t="s">
        <v>254</v>
      </c>
    </row>
    <row r="53" spans="1:19" ht="33" customHeight="1">
      <c r="A53" s="110">
        <v>2022</v>
      </c>
      <c r="B53" s="613">
        <v>44378</v>
      </c>
      <c r="C53" s="611">
        <v>44742</v>
      </c>
      <c r="D53" s="111">
        <v>0.54500000000000004</v>
      </c>
      <c r="E53" s="112">
        <v>0.52</v>
      </c>
      <c r="F53" s="111">
        <v>0.3</v>
      </c>
      <c r="G53" s="111">
        <v>0.26</v>
      </c>
      <c r="H53" s="109"/>
    </row>
    <row r="54" spans="1:19" ht="18" customHeight="1">
      <c r="A54" s="110">
        <v>2023</v>
      </c>
      <c r="B54" s="613">
        <v>44743</v>
      </c>
      <c r="C54" s="611">
        <v>45107</v>
      </c>
      <c r="D54" s="111">
        <v>0.54500000000000004</v>
      </c>
      <c r="E54" s="112">
        <v>0.52</v>
      </c>
      <c r="F54" s="111">
        <v>0.3</v>
      </c>
      <c r="G54" s="111">
        <v>0.26</v>
      </c>
      <c r="H54" s="109"/>
    </row>
    <row r="55" spans="1:19" ht="18" customHeight="1">
      <c r="A55" s="110">
        <v>2024</v>
      </c>
      <c r="B55" s="613">
        <v>45108</v>
      </c>
      <c r="C55" s="611">
        <v>45107</v>
      </c>
      <c r="D55" s="111">
        <v>0.55500000000000005</v>
      </c>
      <c r="E55" s="112">
        <v>0.52</v>
      </c>
      <c r="F55" s="111">
        <v>0.3</v>
      </c>
      <c r="G55" s="111">
        <v>0.26</v>
      </c>
      <c r="H55" s="109"/>
    </row>
    <row r="56" spans="1:19" ht="18" customHeight="1">
      <c r="A56" s="110">
        <v>2025</v>
      </c>
      <c r="B56" s="613">
        <v>45474</v>
      </c>
      <c r="C56" s="611">
        <v>45838</v>
      </c>
      <c r="D56" s="111">
        <v>0.56000000000000005</v>
      </c>
      <c r="E56" s="112">
        <v>0.52</v>
      </c>
      <c r="F56" s="111">
        <v>0.3</v>
      </c>
      <c r="G56" s="111">
        <v>0.26</v>
      </c>
      <c r="H56" s="109"/>
    </row>
    <row r="57" spans="1:19" ht="18" customHeight="1">
      <c r="A57" s="110">
        <v>2026</v>
      </c>
      <c r="B57" s="613">
        <v>45839</v>
      </c>
      <c r="C57" s="611">
        <v>46203</v>
      </c>
      <c r="D57" s="111">
        <v>0.56499999999999995</v>
      </c>
      <c r="E57" s="112">
        <v>0.52</v>
      </c>
      <c r="F57" s="111">
        <v>0.3</v>
      </c>
      <c r="G57" s="111">
        <v>0.26</v>
      </c>
      <c r="H57" s="109"/>
    </row>
    <row r="58" spans="1:19" ht="18" customHeight="1">
      <c r="A58" s="110">
        <v>2027</v>
      </c>
      <c r="B58" s="613">
        <v>46204</v>
      </c>
      <c r="C58" s="611">
        <v>46568</v>
      </c>
      <c r="D58" s="111">
        <v>0.56499999999999995</v>
      </c>
      <c r="E58" s="112">
        <v>0.52</v>
      </c>
      <c r="F58" s="111">
        <v>0.3</v>
      </c>
      <c r="G58" s="111">
        <v>0.26</v>
      </c>
      <c r="H58" s="109"/>
    </row>
    <row r="59" spans="1:19" ht="18" customHeight="1">
      <c r="A59" s="110">
        <v>2028</v>
      </c>
      <c r="B59" s="613">
        <v>46569</v>
      </c>
      <c r="C59" s="611">
        <v>46934</v>
      </c>
      <c r="D59" s="111">
        <v>0.56499999999999995</v>
      </c>
      <c r="E59" s="112">
        <v>0.52</v>
      </c>
      <c r="F59" s="111">
        <v>0.3</v>
      </c>
      <c r="G59" s="111">
        <v>0.26</v>
      </c>
      <c r="H59" s="109"/>
    </row>
    <row r="60" spans="1:19" ht="18" customHeight="1">
      <c r="A60" s="110">
        <v>2029</v>
      </c>
      <c r="B60" s="613">
        <v>46935</v>
      </c>
      <c r="C60" s="611">
        <v>47299</v>
      </c>
      <c r="D60" s="111">
        <v>0.56499999999999995</v>
      </c>
      <c r="E60" s="112">
        <v>0.52</v>
      </c>
      <c r="F60" s="111">
        <v>0.3</v>
      </c>
      <c r="G60" s="111">
        <v>0.26</v>
      </c>
      <c r="H60" s="109"/>
    </row>
    <row r="61" spans="1:19" ht="18" customHeight="1">
      <c r="A61" s="110">
        <v>2030</v>
      </c>
      <c r="B61" s="613">
        <v>47300</v>
      </c>
      <c r="C61" s="611">
        <v>47664</v>
      </c>
      <c r="D61" s="111">
        <v>0.56499999999999995</v>
      </c>
      <c r="E61" s="112">
        <v>0.52</v>
      </c>
      <c r="F61" s="111">
        <v>0.3</v>
      </c>
      <c r="G61" s="111">
        <v>0.26</v>
      </c>
    </row>
    <row r="62" spans="1:19" ht="18" customHeight="1">
      <c r="A62" s="110">
        <v>2031</v>
      </c>
      <c r="B62" s="613">
        <v>47665</v>
      </c>
      <c r="C62" s="611">
        <v>48029</v>
      </c>
      <c r="D62" s="111">
        <v>0.56499999999999995</v>
      </c>
      <c r="E62" s="112">
        <v>0.52</v>
      </c>
      <c r="F62" s="111">
        <v>0.3</v>
      </c>
      <c r="G62" s="111">
        <v>0.26</v>
      </c>
    </row>
    <row r="63" spans="1:19" ht="18" customHeight="1">
      <c r="A63" s="618" t="s">
        <v>283</v>
      </c>
      <c r="B63" s="618"/>
      <c r="C63" s="618"/>
      <c r="D63" s="618"/>
      <c r="E63" s="618"/>
    </row>
    <row r="65" spans="1:7" ht="18" customHeight="1">
      <c r="B65" s="468" t="s">
        <v>286</v>
      </c>
      <c r="C65" s="618"/>
      <c r="D65" s="618"/>
    </row>
    <row r="66" spans="1:7" ht="50.25" customHeight="1">
      <c r="A66" s="608" t="s">
        <v>213</v>
      </c>
      <c r="B66" s="612" t="s">
        <v>214</v>
      </c>
      <c r="C66" s="612" t="s">
        <v>215</v>
      </c>
      <c r="D66" s="604" t="s">
        <v>216</v>
      </c>
      <c r="E66" s="605" t="s">
        <v>217</v>
      </c>
      <c r="F66" s="606" t="s">
        <v>218</v>
      </c>
      <c r="G66" s="608" t="s">
        <v>254</v>
      </c>
    </row>
    <row r="67" spans="1:7" ht="18" customHeight="1">
      <c r="A67" s="110">
        <v>2022</v>
      </c>
      <c r="B67" s="613">
        <v>44378</v>
      </c>
      <c r="C67" s="611">
        <v>44742</v>
      </c>
      <c r="D67" s="111">
        <v>0.505</v>
      </c>
      <c r="E67" s="112">
        <v>0.52</v>
      </c>
      <c r="F67" s="111">
        <v>0.3</v>
      </c>
      <c r="G67" s="111">
        <v>0.26</v>
      </c>
    </row>
    <row r="68" spans="1:7" ht="18" customHeight="1">
      <c r="A68" s="110">
        <v>2023</v>
      </c>
      <c r="B68" s="613">
        <v>44743</v>
      </c>
      <c r="C68" s="611">
        <v>45107</v>
      </c>
      <c r="D68" s="111">
        <v>0.505</v>
      </c>
      <c r="E68" s="112">
        <v>0.52</v>
      </c>
      <c r="F68" s="111">
        <v>0.3</v>
      </c>
      <c r="G68" s="111">
        <v>0.26</v>
      </c>
    </row>
    <row r="69" spans="1:7" ht="18" customHeight="1">
      <c r="A69" s="110">
        <v>2024</v>
      </c>
      <c r="B69" s="613">
        <v>45108</v>
      </c>
      <c r="C69" s="611">
        <v>45107</v>
      </c>
      <c r="D69" s="111">
        <v>0.52</v>
      </c>
      <c r="E69" s="112">
        <v>0.52</v>
      </c>
      <c r="F69" s="111">
        <v>0.3</v>
      </c>
      <c r="G69" s="111">
        <v>0.26</v>
      </c>
    </row>
    <row r="70" spans="1:7" ht="18" customHeight="1">
      <c r="A70" s="110">
        <v>2025</v>
      </c>
      <c r="B70" s="613">
        <v>45474</v>
      </c>
      <c r="C70" s="611">
        <v>45838</v>
      </c>
      <c r="D70" s="111">
        <v>0.52500000000000002</v>
      </c>
      <c r="E70" s="112">
        <v>0.52</v>
      </c>
      <c r="F70" s="111">
        <v>0.3</v>
      </c>
      <c r="G70" s="111">
        <v>0.26</v>
      </c>
    </row>
    <row r="71" spans="1:7" ht="18" customHeight="1">
      <c r="A71" s="110">
        <v>2026</v>
      </c>
      <c r="B71" s="613">
        <v>45839</v>
      </c>
      <c r="C71" s="611">
        <v>46203</v>
      </c>
      <c r="D71" s="111">
        <v>0.53</v>
      </c>
      <c r="E71" s="112">
        <v>0.52</v>
      </c>
      <c r="F71" s="111">
        <v>0.3</v>
      </c>
      <c r="G71" s="111">
        <v>0.26</v>
      </c>
    </row>
    <row r="72" spans="1:7" ht="18" customHeight="1">
      <c r="A72" s="110">
        <v>2027</v>
      </c>
      <c r="B72" s="613">
        <v>46204</v>
      </c>
      <c r="C72" s="611">
        <v>46568</v>
      </c>
      <c r="D72" s="111">
        <v>0.53</v>
      </c>
      <c r="E72" s="112">
        <v>0.52</v>
      </c>
      <c r="F72" s="111">
        <v>0.3</v>
      </c>
      <c r="G72" s="111">
        <v>0.26</v>
      </c>
    </row>
    <row r="73" spans="1:7" ht="18" customHeight="1">
      <c r="A73" s="110">
        <v>2028</v>
      </c>
      <c r="B73" s="613">
        <v>46569</v>
      </c>
      <c r="C73" s="611">
        <v>46934</v>
      </c>
      <c r="D73" s="111">
        <v>0.53</v>
      </c>
      <c r="E73" s="112">
        <v>0.52</v>
      </c>
      <c r="F73" s="111">
        <v>0.3</v>
      </c>
      <c r="G73" s="111">
        <v>0.26</v>
      </c>
    </row>
    <row r="74" spans="1:7" ht="18" customHeight="1">
      <c r="A74" s="110">
        <v>2029</v>
      </c>
      <c r="B74" s="613">
        <v>46935</v>
      </c>
      <c r="C74" s="611">
        <v>47299</v>
      </c>
      <c r="D74" s="111">
        <v>0.53</v>
      </c>
      <c r="E74" s="112">
        <v>0.52</v>
      </c>
      <c r="F74" s="111">
        <v>0.3</v>
      </c>
      <c r="G74" s="111">
        <v>0.26</v>
      </c>
    </row>
    <row r="75" spans="1:7" ht="18" customHeight="1">
      <c r="A75" s="110">
        <v>2030</v>
      </c>
      <c r="B75" s="613">
        <v>47300</v>
      </c>
      <c r="C75" s="611">
        <v>47664</v>
      </c>
      <c r="D75" s="111">
        <v>0.53</v>
      </c>
      <c r="E75" s="112">
        <v>0.52</v>
      </c>
      <c r="F75" s="111">
        <v>0.3</v>
      </c>
      <c r="G75" s="111">
        <v>0.26</v>
      </c>
    </row>
    <row r="76" spans="1:7" ht="18" customHeight="1">
      <c r="A76" s="110">
        <v>2031</v>
      </c>
      <c r="B76" s="613">
        <v>47665</v>
      </c>
      <c r="C76" s="611">
        <v>48029</v>
      </c>
      <c r="D76" s="111">
        <v>0.53</v>
      </c>
      <c r="E76" s="112">
        <v>0.52</v>
      </c>
      <c r="F76" s="111">
        <v>0.3</v>
      </c>
      <c r="G76" s="111">
        <v>0.26</v>
      </c>
    </row>
    <row r="77" spans="1:7" ht="18" customHeight="1">
      <c r="A77" s="618"/>
      <c r="B77" s="618"/>
      <c r="C77" s="618"/>
      <c r="D77" s="618"/>
      <c r="E77" s="618"/>
      <c r="F77" s="618"/>
    </row>
    <row r="79" spans="1:7" ht="18" customHeight="1">
      <c r="A79" s="3" t="s">
        <v>304</v>
      </c>
    </row>
    <row r="80" spans="1:7" ht="18" customHeight="1">
      <c r="A80" s="594" t="s">
        <v>216</v>
      </c>
      <c r="B80" s="593"/>
    </row>
    <row r="81" spans="1:2" ht="18" customHeight="1">
      <c r="A81" s="595" t="s">
        <v>217</v>
      </c>
      <c r="B81" s="593"/>
    </row>
    <row r="82" spans="1:2" ht="18" customHeight="1">
      <c r="A82" s="596" t="s">
        <v>218</v>
      </c>
      <c r="B82" s="593"/>
    </row>
    <row r="83" spans="1:2" ht="18" customHeight="1">
      <c r="A83" s="597" t="s">
        <v>254</v>
      </c>
      <c r="B83" s="593"/>
    </row>
  </sheetData>
  <customSheetViews>
    <customSheetView guid="{6AADEB61-0087-472C-8F2F-69B8E3F3705F}" scale="70" showGridLines="0" fitToPage="1" topLeftCell="A4">
      <selection activeCell="I49" sqref="I49"/>
      <pageMargins left="0.25" right="0.25" top="0.75" bottom="0.75" header="0.3" footer="0.3"/>
      <pageSetup scale="67" fitToHeight="0" orientation="landscape" r:id="rId1"/>
      <headerFooter alignWithMargins="0">
        <oddFooter>&amp;L&amp;D  +&amp;R&amp;F  Last Modified 9/29/05</oddFooter>
      </headerFooter>
    </customSheetView>
  </customSheetViews>
  <phoneticPr fontId="0" type="noConversion"/>
  <printOptions gridLinesSet="0"/>
  <pageMargins left="0.25" right="0.25" top="0.75" bottom="0.75" header="0.3" footer="0.3"/>
  <pageSetup scale="45" fitToHeight="0" orientation="landscape" r:id="rId2"/>
  <headerFooter alignWithMargins="0">
    <oddFooter>&amp;L&amp;D  +&amp;R&amp;F  Last Modified 9/29/05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B1:F56"/>
  <sheetViews>
    <sheetView workbookViewId="0">
      <selection activeCell="E20" sqref="E20"/>
    </sheetView>
  </sheetViews>
  <sheetFormatPr defaultRowHeight="15.45"/>
  <cols>
    <col min="2" max="2" width="31.2109375" customWidth="1"/>
    <col min="3" max="3" width="2.5703125" customWidth="1"/>
    <col min="4" max="5" width="10.7109375" customWidth="1"/>
    <col min="6" max="6" width="10.5" customWidth="1"/>
  </cols>
  <sheetData>
    <row r="1" spans="2:6">
      <c r="B1" s="11" t="s">
        <v>175</v>
      </c>
      <c r="C1" s="12"/>
      <c r="D1" s="12"/>
      <c r="E1" s="12"/>
      <c r="F1" s="12"/>
    </row>
    <row r="2" spans="2:6">
      <c r="B2" s="11"/>
      <c r="C2" s="12"/>
      <c r="D2" s="12"/>
      <c r="E2" s="12"/>
      <c r="F2" s="12"/>
    </row>
    <row r="3" spans="2:6">
      <c r="B3" s="923"/>
      <c r="C3" s="924"/>
      <c r="D3" s="924"/>
      <c r="E3" s="924"/>
      <c r="F3" s="924"/>
    </row>
    <row r="4" spans="2:6">
      <c r="B4" s="11" t="s">
        <v>305</v>
      </c>
      <c r="C4" s="12"/>
      <c r="D4" s="12"/>
      <c r="E4" s="12"/>
      <c r="F4" s="12"/>
    </row>
    <row r="5" spans="2:6">
      <c r="B5" s="11" t="s">
        <v>306</v>
      </c>
      <c r="C5" s="11"/>
      <c r="D5" s="11"/>
      <c r="E5" s="12"/>
      <c r="F5" s="12"/>
    </row>
    <row r="6" spans="2:6">
      <c r="B6" s="11"/>
      <c r="C6" s="12"/>
      <c r="D6" s="12"/>
      <c r="E6" s="12"/>
      <c r="F6" s="12"/>
    </row>
    <row r="7" spans="2:6">
      <c r="B7" s="13"/>
      <c r="C7" s="14"/>
      <c r="D7" s="14"/>
      <c r="E7" s="14"/>
      <c r="F7" s="14"/>
    </row>
    <row r="8" spans="2:6">
      <c r="B8" s="13"/>
      <c r="C8" s="14"/>
      <c r="D8" s="75"/>
      <c r="E8" s="75"/>
      <c r="F8" s="75"/>
    </row>
    <row r="9" spans="2:6">
      <c r="B9" s="12"/>
      <c r="C9" s="12"/>
      <c r="D9" s="12"/>
      <c r="E9" s="12"/>
      <c r="F9" s="12"/>
    </row>
    <row r="10" spans="2:6">
      <c r="B10" s="15"/>
      <c r="C10" s="12"/>
      <c r="D10" s="12"/>
      <c r="E10" s="12"/>
      <c r="F10" s="12"/>
    </row>
    <row r="11" spans="2:6">
      <c r="B11" s="12"/>
      <c r="C11" s="12"/>
      <c r="D11" s="12"/>
      <c r="E11" s="12"/>
      <c r="F11" s="12"/>
    </row>
    <row r="12" spans="2:6">
      <c r="B12" s="16"/>
      <c r="C12" s="12"/>
      <c r="D12" s="12"/>
      <c r="E12" s="12"/>
      <c r="F12" s="12"/>
    </row>
    <row r="13" spans="2:6">
      <c r="B13" s="16"/>
      <c r="C13" s="12"/>
      <c r="D13" s="12"/>
      <c r="E13" s="12"/>
      <c r="F13" s="12"/>
    </row>
    <row r="14" spans="2:6">
      <c r="B14" s="16"/>
      <c r="C14" s="12"/>
      <c r="D14" s="12"/>
      <c r="E14" s="12"/>
      <c r="F14" s="12"/>
    </row>
    <row r="15" spans="2:6">
      <c r="B15" s="16"/>
      <c r="C15" s="12"/>
      <c r="D15" s="12"/>
      <c r="E15" s="12"/>
      <c r="F15" s="12"/>
    </row>
    <row r="16" spans="2:6">
      <c r="B16" s="16"/>
      <c r="C16" s="12"/>
      <c r="D16" s="69"/>
      <c r="E16" s="12"/>
      <c r="F16" s="12"/>
    </row>
    <row r="17" spans="2:6">
      <c r="B17" s="16"/>
      <c r="C17" s="12"/>
      <c r="D17" s="12"/>
      <c r="E17" s="12"/>
      <c r="F17" s="12"/>
    </row>
    <row r="18" spans="2:6">
      <c r="B18" s="16"/>
      <c r="C18" s="12"/>
      <c r="D18" s="12"/>
      <c r="E18" s="12"/>
      <c r="F18" s="12"/>
    </row>
    <row r="19" spans="2:6">
      <c r="B19" s="16"/>
      <c r="C19" s="12"/>
      <c r="D19" s="12"/>
      <c r="E19" s="12"/>
      <c r="F19" s="12"/>
    </row>
    <row r="20" spans="2:6">
      <c r="B20" s="16"/>
      <c r="C20" s="12"/>
      <c r="D20" s="12"/>
      <c r="E20" s="12"/>
      <c r="F20" s="12"/>
    </row>
    <row r="21" spans="2:6">
      <c r="B21" s="16"/>
      <c r="C21" s="12"/>
      <c r="D21" s="12"/>
      <c r="E21" s="12"/>
      <c r="F21" s="12"/>
    </row>
    <row r="22" spans="2:6">
      <c r="B22" s="16"/>
      <c r="C22" s="12"/>
      <c r="D22" s="12"/>
      <c r="E22" s="12"/>
      <c r="F22" s="12"/>
    </row>
    <row r="23" spans="2:6">
      <c r="B23" s="16"/>
      <c r="C23" s="12"/>
      <c r="D23" s="12"/>
      <c r="E23" s="12"/>
      <c r="F23" s="12"/>
    </row>
    <row r="24" spans="2:6">
      <c r="B24" s="16"/>
      <c r="C24" s="12"/>
      <c r="D24" s="12"/>
      <c r="E24" s="12"/>
      <c r="F24" s="12"/>
    </row>
    <row r="25" spans="2:6">
      <c r="B25" s="16"/>
      <c r="C25" s="12"/>
      <c r="D25" s="12"/>
      <c r="E25" s="12"/>
      <c r="F25" s="12"/>
    </row>
    <row r="26" spans="2:6">
      <c r="B26" s="16"/>
      <c r="C26" s="12"/>
      <c r="D26" s="69"/>
      <c r="E26" s="12"/>
      <c r="F26" s="69"/>
    </row>
    <row r="27" spans="2:6">
      <c r="B27" s="12"/>
      <c r="C27" s="12"/>
      <c r="D27" s="12"/>
      <c r="E27" s="12"/>
      <c r="F27" s="12"/>
    </row>
    <row r="28" spans="2:6">
      <c r="B28" s="15"/>
      <c r="C28" s="12"/>
      <c r="D28" s="12"/>
      <c r="E28" s="12"/>
      <c r="F28" s="12"/>
    </row>
    <row r="29" spans="2:6">
      <c r="B29" s="16"/>
      <c r="C29" s="12"/>
      <c r="D29" s="12"/>
      <c r="E29" s="12"/>
      <c r="F29" s="12"/>
    </row>
    <row r="30" spans="2:6">
      <c r="B30" s="16"/>
      <c r="C30" s="12"/>
      <c r="D30" s="12"/>
      <c r="E30" s="12"/>
      <c r="F30" s="12"/>
    </row>
    <row r="31" spans="2:6">
      <c r="B31" s="16"/>
      <c r="C31" s="12"/>
      <c r="D31" s="12"/>
      <c r="E31" s="12"/>
      <c r="F31" s="12"/>
    </row>
    <row r="32" spans="2:6">
      <c r="B32" s="12"/>
      <c r="C32" s="12"/>
      <c r="D32" s="12"/>
      <c r="E32" s="12"/>
      <c r="F32" s="12"/>
    </row>
    <row r="33" spans="2:6">
      <c r="B33" s="15"/>
      <c r="C33" s="12"/>
      <c r="D33" s="12"/>
      <c r="E33" s="12"/>
      <c r="F33" s="12"/>
    </row>
    <row r="34" spans="2:6">
      <c r="B34" s="16"/>
      <c r="C34" s="12"/>
      <c r="D34" s="12"/>
      <c r="E34" s="12"/>
      <c r="F34" s="70"/>
    </row>
    <row r="35" spans="2:6">
      <c r="B35" s="12"/>
      <c r="C35" s="12"/>
      <c r="D35" s="12"/>
      <c r="E35" s="12"/>
      <c r="F35" s="70"/>
    </row>
    <row r="36" spans="2:6">
      <c r="B36" s="15"/>
      <c r="C36" s="12"/>
      <c r="D36" s="12"/>
      <c r="E36" s="12"/>
      <c r="F36" s="12"/>
    </row>
    <row r="37" spans="2:6">
      <c r="B37" s="16"/>
      <c r="C37" s="12"/>
      <c r="E37" s="12"/>
      <c r="F37" s="12"/>
    </row>
    <row r="38" spans="2:6">
      <c r="B38" s="12"/>
      <c r="C38" s="12"/>
      <c r="D38" s="69"/>
      <c r="E38" s="12"/>
      <c r="F38" s="12"/>
    </row>
    <row r="39" spans="2:6">
      <c r="B39" s="15"/>
      <c r="C39" s="12"/>
      <c r="D39" s="12"/>
      <c r="E39" s="12"/>
      <c r="F39" s="12"/>
    </row>
    <row r="40" spans="2:6">
      <c r="B40" s="16"/>
      <c r="C40" s="12"/>
      <c r="D40" s="12"/>
      <c r="E40" s="12"/>
      <c r="F40" s="12"/>
    </row>
    <row r="41" spans="2:6">
      <c r="B41" s="16"/>
      <c r="C41" s="12"/>
      <c r="D41" s="12"/>
      <c r="E41" s="12"/>
      <c r="F41" s="12"/>
    </row>
    <row r="42" spans="2:6">
      <c r="B42" s="16"/>
      <c r="C42" s="12"/>
      <c r="D42" s="12"/>
      <c r="E42" s="12"/>
      <c r="F42" s="12"/>
    </row>
    <row r="43" spans="2:6">
      <c r="B43" s="12"/>
      <c r="C43" s="12"/>
      <c r="D43" s="12"/>
      <c r="E43" s="12"/>
      <c r="F43" s="12"/>
    </row>
    <row r="44" spans="2:6">
      <c r="B44" s="15"/>
      <c r="C44" s="12"/>
      <c r="D44" s="12"/>
      <c r="E44" s="12"/>
      <c r="F44" s="12"/>
    </row>
    <row r="45" spans="2:6">
      <c r="B45" s="16"/>
      <c r="C45" s="12"/>
      <c r="D45" s="12"/>
      <c r="E45" s="12"/>
      <c r="F45" s="12"/>
    </row>
    <row r="46" spans="2:6">
      <c r="B46" s="16"/>
      <c r="C46" s="12"/>
      <c r="D46" s="12"/>
      <c r="E46" s="12"/>
      <c r="F46" s="12"/>
    </row>
    <row r="47" spans="2:6">
      <c r="B47" s="16"/>
      <c r="C47" s="12"/>
      <c r="D47" s="12"/>
      <c r="E47" s="12"/>
      <c r="F47" s="12"/>
    </row>
    <row r="48" spans="2:6">
      <c r="B48" s="16"/>
      <c r="C48" s="12"/>
      <c r="D48" s="12"/>
      <c r="E48" s="12"/>
      <c r="F48" s="12"/>
    </row>
    <row r="49" spans="2:6">
      <c r="B49" s="16"/>
      <c r="C49" s="12"/>
      <c r="D49" s="12"/>
      <c r="E49" s="12"/>
      <c r="F49" s="12"/>
    </row>
    <row r="50" spans="2:6">
      <c r="B50" s="16"/>
      <c r="C50" s="12"/>
      <c r="D50" s="12"/>
      <c r="E50" s="12"/>
      <c r="F50" s="12"/>
    </row>
    <row r="51" spans="2:6">
      <c r="B51" s="16"/>
      <c r="C51" s="12"/>
      <c r="D51" s="12"/>
      <c r="E51" s="12"/>
      <c r="F51" s="12"/>
    </row>
    <row r="52" spans="2:6">
      <c r="B52" s="15"/>
      <c r="C52" s="12"/>
      <c r="D52" s="12"/>
      <c r="E52" s="12"/>
      <c r="F52" s="12"/>
    </row>
    <row r="53" spans="2:6">
      <c r="B53" s="16"/>
      <c r="C53" s="12"/>
      <c r="D53" s="12"/>
      <c r="E53" s="12"/>
      <c r="F53" s="12"/>
    </row>
    <row r="54" spans="2:6">
      <c r="B54" s="16"/>
      <c r="C54" s="12"/>
      <c r="D54" s="12"/>
      <c r="E54" s="12"/>
      <c r="F54" s="12"/>
    </row>
    <row r="55" spans="2:6">
      <c r="B55" s="16"/>
      <c r="D55" s="12"/>
      <c r="F55" s="12"/>
    </row>
    <row r="56" spans="2:6">
      <c r="B56" s="16"/>
      <c r="D56" s="12"/>
    </row>
  </sheetData>
  <customSheetViews>
    <customSheetView guid="{6AADEB61-0087-472C-8F2F-69B8E3F3705F}" fitToPage="1">
      <selection activeCell="B2" sqref="B2"/>
      <pageMargins left="0.75" right="0.75" top="1" bottom="1" header="0.5" footer="0.5"/>
      <pageSetup scale="82" orientation="portrait" r:id="rId1"/>
      <headerFooter alignWithMargins="0">
        <oddFooter>&amp;R&amp;F  Last Modified 9/16/03</oddFooter>
      </headerFooter>
    </customSheetView>
  </customSheetViews>
  <mergeCells count="1">
    <mergeCell ref="B3:F3"/>
  </mergeCells>
  <phoneticPr fontId="0" type="noConversion"/>
  <pageMargins left="0.75" right="0.75" top="1" bottom="1" header="0.5" footer="0.5"/>
  <pageSetup scale="82" orientation="portrait" r:id="rId2"/>
  <headerFooter alignWithMargins="0">
    <oddFooter>&amp;R&amp;F  Last Modified 9/16/03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I19"/>
  <sheetViews>
    <sheetView workbookViewId="0">
      <selection activeCell="F24" sqref="F24"/>
    </sheetView>
  </sheetViews>
  <sheetFormatPr defaultColWidth="9" defaultRowHeight="15.45"/>
  <cols>
    <col min="1" max="1" width="30.5" style="9" customWidth="1"/>
    <col min="2" max="4" width="18.85546875" style="9" customWidth="1"/>
    <col min="5" max="5" width="1.5703125" style="9" customWidth="1"/>
    <col min="6" max="6" width="15.85546875" style="9" customWidth="1"/>
    <col min="7" max="7" width="1.35546875" style="9" customWidth="1"/>
    <col min="8" max="8" width="26" style="9" customWidth="1"/>
    <col min="9" max="9" width="1" style="9" customWidth="1"/>
    <col min="10" max="10" width="13.7109375" style="9" customWidth="1"/>
    <col min="11" max="11" width="15.5" style="9" customWidth="1"/>
    <col min="12" max="12" width="1.85546875" style="9" customWidth="1"/>
    <col min="13" max="13" width="16" style="9" customWidth="1"/>
    <col min="14" max="14" width="1.5" style="9" customWidth="1"/>
    <col min="15" max="15" width="15" style="9" customWidth="1"/>
    <col min="16" max="16" width="1.2109375" style="9" customWidth="1"/>
    <col min="17" max="16384" width="9" style="9"/>
  </cols>
  <sheetData>
    <row r="1" spans="1:9" ht="25.5" customHeight="1">
      <c r="A1" s="927" t="s">
        <v>168</v>
      </c>
      <c r="B1" s="927"/>
      <c r="C1" s="927"/>
      <c r="D1" s="927"/>
      <c r="E1" s="630"/>
      <c r="F1" s="630"/>
      <c r="G1" s="630"/>
      <c r="H1" s="630"/>
    </row>
    <row r="2" spans="1:9" ht="25.5" customHeight="1">
      <c r="A2" s="630"/>
      <c r="B2" s="630"/>
      <c r="C2" s="630"/>
      <c r="D2" s="630"/>
      <c r="E2" s="630"/>
      <c r="F2" s="630"/>
      <c r="G2" s="630"/>
      <c r="H2" s="630"/>
    </row>
    <row r="3" spans="1:9">
      <c r="A3" s="925" t="s">
        <v>307</v>
      </c>
      <c r="B3" s="925"/>
      <c r="C3" s="925"/>
      <c r="D3" s="925"/>
      <c r="E3" s="627"/>
      <c r="F3" s="627"/>
      <c r="G3" s="627"/>
      <c r="H3" s="627"/>
    </row>
    <row r="4" spans="1:9">
      <c r="A4" s="926" t="s">
        <v>308</v>
      </c>
      <c r="B4" s="926"/>
      <c r="C4" s="926"/>
      <c r="D4" s="926"/>
      <c r="E4" s="629"/>
      <c r="F4" s="629"/>
      <c r="G4" s="629"/>
      <c r="H4" s="629"/>
    </row>
    <row r="5" spans="1:9">
      <c r="A5" s="628"/>
      <c r="B5" s="629"/>
      <c r="C5" s="629"/>
      <c r="D5" s="629"/>
      <c r="E5" s="629"/>
      <c r="F5" s="629"/>
      <c r="G5" s="629"/>
      <c r="H5" s="629"/>
    </row>
    <row r="6" spans="1:9">
      <c r="A6" s="628"/>
      <c r="B6" s="629"/>
      <c r="C6" s="629"/>
      <c r="D6" s="629"/>
      <c r="E6" s="629"/>
      <c r="F6" s="629"/>
      <c r="G6" s="629"/>
      <c r="H6" s="629"/>
    </row>
    <row r="7" spans="1:9">
      <c r="A7" s="925" t="s">
        <v>309</v>
      </c>
      <c r="B7" s="925"/>
      <c r="C7" s="925"/>
      <c r="D7" s="925"/>
      <c r="E7" s="627"/>
      <c r="F7" s="627"/>
      <c r="G7" s="627"/>
      <c r="H7" s="627"/>
    </row>
    <row r="8" spans="1:9" ht="16.5" customHeight="1">
      <c r="A8" s="926" t="s">
        <v>310</v>
      </c>
      <c r="B8" s="926"/>
      <c r="C8" s="926"/>
      <c r="D8" s="926"/>
      <c r="E8" s="628"/>
      <c r="F8" s="628"/>
      <c r="G8" s="628"/>
      <c r="H8" s="628"/>
    </row>
    <row r="9" spans="1:9" ht="15.75" customHeight="1">
      <c r="A9" s="7"/>
      <c r="B9" s="7"/>
      <c r="C9" s="7"/>
      <c r="E9" s="7"/>
      <c r="F9" s="73"/>
      <c r="G9" s="7"/>
      <c r="H9" s="7"/>
    </row>
    <row r="10" spans="1:9">
      <c r="A10" s="7"/>
      <c r="B10" s="7"/>
      <c r="C10" s="7"/>
      <c r="E10" s="7"/>
      <c r="F10" s="73"/>
      <c r="G10" s="7"/>
      <c r="H10" s="10"/>
    </row>
    <row r="11" spans="1:9">
      <c r="A11" s="7"/>
      <c r="B11" s="627" t="s">
        <v>322</v>
      </c>
      <c r="C11" s="627"/>
      <c r="D11" s="627"/>
      <c r="E11" s="627"/>
      <c r="F11" s="627"/>
      <c r="G11" s="627"/>
      <c r="H11" s="627"/>
      <c r="I11" s="627"/>
    </row>
    <row r="12" spans="1:9" ht="28.3">
      <c r="A12" s="674" t="s">
        <v>311</v>
      </c>
      <c r="B12" s="679" t="s">
        <v>312</v>
      </c>
      <c r="C12" s="679" t="s">
        <v>314</v>
      </c>
      <c r="D12" s="679" t="s">
        <v>317</v>
      </c>
      <c r="E12" s="8"/>
      <c r="F12" s="683"/>
      <c r="G12" s="7"/>
      <c r="H12" s="10"/>
    </row>
    <row r="13" spans="1:9" ht="28.3">
      <c r="A13" s="675" t="s">
        <v>321</v>
      </c>
      <c r="B13" s="687"/>
      <c r="C13" s="680" t="s">
        <v>315</v>
      </c>
      <c r="D13" s="680" t="s">
        <v>315</v>
      </c>
      <c r="E13" s="8"/>
      <c r="F13" s="8"/>
      <c r="G13" s="7"/>
      <c r="H13" s="7"/>
    </row>
    <row r="14" spans="1:9" ht="28.3">
      <c r="A14" s="676"/>
      <c r="B14" s="680" t="s">
        <v>313</v>
      </c>
      <c r="C14" s="680" t="s">
        <v>316</v>
      </c>
      <c r="D14" s="680" t="s">
        <v>318</v>
      </c>
      <c r="E14" s="684"/>
      <c r="F14" s="684"/>
      <c r="G14" s="627"/>
      <c r="H14" s="627"/>
    </row>
    <row r="15" spans="1:9">
      <c r="A15" s="677"/>
      <c r="B15" s="680"/>
      <c r="C15" s="681"/>
      <c r="D15" s="687"/>
      <c r="E15" s="685"/>
      <c r="F15" s="685"/>
      <c r="G15" s="630"/>
      <c r="H15" s="630"/>
    </row>
    <row r="16" spans="1:9" ht="33" customHeight="1">
      <c r="A16" s="677"/>
      <c r="B16" s="680"/>
      <c r="C16" s="681"/>
      <c r="D16" s="680" t="s">
        <v>319</v>
      </c>
      <c r="E16" s="8"/>
      <c r="F16" s="8"/>
      <c r="G16" s="7"/>
      <c r="H16" s="7"/>
    </row>
    <row r="17" spans="1:8">
      <c r="A17" s="678"/>
      <c r="B17" s="688"/>
      <c r="C17" s="682"/>
      <c r="D17" s="689"/>
      <c r="E17" s="8"/>
      <c r="F17" s="686"/>
      <c r="G17" s="631"/>
      <c r="H17" s="631"/>
    </row>
    <row r="18" spans="1:8">
      <c r="A18" s="690" t="s">
        <v>320</v>
      </c>
      <c r="B18" s="691">
        <v>1212</v>
      </c>
      <c r="C18" s="691">
        <v>1774</v>
      </c>
      <c r="D18" s="691">
        <v>922</v>
      </c>
      <c r="E18" s="8"/>
      <c r="F18" s="686"/>
      <c r="G18" s="631"/>
      <c r="H18" s="631"/>
    </row>
    <row r="19" spans="1:8">
      <c r="A19" s="8"/>
      <c r="B19" s="686"/>
      <c r="C19" s="8"/>
      <c r="D19" s="8"/>
      <c r="E19" s="8"/>
      <c r="F19" s="8"/>
      <c r="G19" s="7"/>
      <c r="H19" s="7"/>
    </row>
  </sheetData>
  <customSheetViews>
    <customSheetView guid="{6AADEB61-0087-472C-8F2F-69B8E3F3705F}" fitToPage="1" hiddenRows="1">
      <selection activeCell="E23" sqref="E23"/>
      <pageMargins left="0.75" right="0.75" top="1" bottom="1" header="0.5" footer="0.5"/>
      <pageSetup scale="81" orientation="portrait" r:id="rId1"/>
      <headerFooter alignWithMargins="0">
        <oddFooter>&amp;R&amp;F  Last Modified 9/16/03</oddFooter>
      </headerFooter>
    </customSheetView>
  </customSheetViews>
  <mergeCells count="5">
    <mergeCell ref="A7:D7"/>
    <mergeCell ref="A8:D8"/>
    <mergeCell ref="A3:D3"/>
    <mergeCell ref="A4:D4"/>
    <mergeCell ref="A1:D1"/>
  </mergeCells>
  <phoneticPr fontId="0" type="noConversion"/>
  <hyperlinks>
    <hyperlink ref="A4" r:id="rId2" xr:uid="{00000000-0004-0000-0800-000000000000}"/>
    <hyperlink ref="A8" r:id="rId3" xr:uid="{00000000-0004-0000-0800-000001000000}"/>
  </hyperlinks>
  <pageMargins left="0.75" right="0.75" top="1" bottom="1" header="0.5" footer="0.5"/>
  <pageSetup scale="96" orientation="portrait" r:id="rId4"/>
  <headerFooter alignWithMargins="0">
    <oddFooter>&amp;R&amp;F  Last Modified 9/16/03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1 yr budget</vt:lpstr>
      <vt:lpstr>2 yr budget</vt:lpstr>
      <vt:lpstr>3 yr budget</vt:lpstr>
      <vt:lpstr>4 yr budget</vt:lpstr>
      <vt:lpstr>5 yr budget</vt:lpstr>
      <vt:lpstr>RATES</vt:lpstr>
      <vt:lpstr>TA_Stip</vt:lpstr>
      <vt:lpstr>FB_InstrFees</vt:lpstr>
      <vt:lpstr>FiscalYear</vt:lpstr>
      <vt:lpstr>RateType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Data Solutions - WS1</dc:creator>
  <cp:lastModifiedBy>Don Bosco, Christina P</cp:lastModifiedBy>
  <cp:lastPrinted>2018-08-28T17:20:05Z</cp:lastPrinted>
  <dcterms:created xsi:type="dcterms:W3CDTF">1997-02-25T19:32:14Z</dcterms:created>
  <dcterms:modified xsi:type="dcterms:W3CDTF">2024-09-18T14:58:39Z</dcterms:modified>
</cp:coreProperties>
</file>